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90" yWindow="1035" windowWidth="9420" windowHeight="3600" tabRatio="955"/>
  </bookViews>
  <sheets>
    <sheet name="Titul" sheetId="108" r:id="rId1"/>
    <sheet name="zkratky" sheetId="109" r:id="rId2"/>
    <sheet name="RLK 2018 P" sheetId="110" r:id="rId3"/>
    <sheet name="Příjmy ZU a SU " sheetId="111" r:id="rId4"/>
    <sheet name="Příjmy DU" sheetId="112" r:id="rId5"/>
    <sheet name="RLK 2018 V" sheetId="113" r:id="rId6"/>
    <sheet name="ZU a SU" sheetId="114" r:id="rId7"/>
    <sheet name="limity výdajů" sheetId="115" r:id="rId8"/>
    <sheet name="Hejtman" sheetId="87" r:id="rId9"/>
    <sheet name="Rozvoj" sheetId="88" r:id="rId10"/>
    <sheet name="Ekonomika" sheetId="104" r:id="rId11"/>
    <sheet name="OŠMTS" sheetId="89" r:id="rId12"/>
    <sheet name="P 04" sheetId="90" r:id="rId13"/>
    <sheet name="Sociální" sheetId="91" r:id="rId14"/>
    <sheet name="P 05" sheetId="92" r:id="rId15"/>
    <sheet name="Doprava" sheetId="93" r:id="rId16"/>
    <sheet name="P 06" sheetId="94" r:id="rId17"/>
    <sheet name="Kultura" sheetId="95" r:id="rId18"/>
    <sheet name="P 07" sheetId="96" r:id="rId19"/>
    <sheet name="ŽP" sheetId="97" r:id="rId20"/>
    <sheet name="P 08" sheetId="98" r:id="rId21"/>
    <sheet name="Zdravotnictví" sheetId="99" r:id="rId22"/>
    <sheet name="P 09" sheetId="100" r:id="rId23"/>
    <sheet name="Právní" sheetId="105" r:id="rId24"/>
    <sheet name="Územní plán" sheetId="101" r:id="rId25"/>
    <sheet name="Informatika" sheetId="107" r:id="rId26"/>
    <sheet name="Investice" sheetId="85" r:id="rId27"/>
    <sheet name="Ředitel" sheetId="102" r:id="rId28"/>
    <sheet name="Sekretar. ředitele" sheetId="103" r:id="rId29"/>
  </sheets>
  <definedNames>
    <definedName name="_xlnm.Print_Titles" localSheetId="15">Doprava!$1:$4</definedName>
    <definedName name="_xlnm.Print_Titles" localSheetId="10">Ekonomika!$1:$4</definedName>
    <definedName name="_xlnm.Print_Titles" localSheetId="8">Hejtman!$1:$4</definedName>
    <definedName name="_xlnm.Print_Titles" localSheetId="26">Investice!$1:$4</definedName>
    <definedName name="_xlnm.Print_Titles" localSheetId="17">Kultura!$1:$4</definedName>
    <definedName name="_xlnm.Print_Titles" localSheetId="11">OŠMTS!$1:$4</definedName>
    <definedName name="_xlnm.Print_Titles" localSheetId="23">Právní!$1:$3</definedName>
    <definedName name="_xlnm.Print_Titles" localSheetId="4">'Příjmy DU'!$1:$3</definedName>
    <definedName name="_xlnm.Print_Titles" localSheetId="9">Rozvoj!$1:$4</definedName>
    <definedName name="_xlnm.Print_Titles" localSheetId="27">Ředitel!$1:$4</definedName>
    <definedName name="_xlnm.Print_Titles" localSheetId="28">'Sekretar. ředitele'!$1:$3</definedName>
    <definedName name="_xlnm.Print_Titles" localSheetId="13">Sociální!$1:$4</definedName>
    <definedName name="_xlnm.Print_Titles" localSheetId="24">'Územní plán'!$1:$3</definedName>
    <definedName name="_xlnm.Print_Titles" localSheetId="21">Zdravotnictví!$1:$4</definedName>
    <definedName name="_xlnm.Print_Titles" localSheetId="19">ŽP!$1:$4</definedName>
    <definedName name="_xlnm.Print_Area" localSheetId="15">Doprava!$A$1:$H$132</definedName>
    <definedName name="_xlnm.Print_Area" localSheetId="10">Ekonomika!$A$1:$G$77</definedName>
    <definedName name="_xlnm.Print_Area" localSheetId="8">Hejtman!$A$1:$G$147</definedName>
    <definedName name="_xlnm.Print_Area" localSheetId="25">Informatika!$A$1:$G$50</definedName>
    <definedName name="_xlnm.Print_Area" localSheetId="26">Investice!$A$1:$G$140</definedName>
    <definedName name="_xlnm.Print_Area" localSheetId="17">Kultura!$A$1:$H$154</definedName>
    <definedName name="_xlnm.Print_Area" localSheetId="7">'limity výdajů'!$A$1:$L$79</definedName>
    <definedName name="_xlnm.Print_Area" localSheetId="11">OŠMTS!$A$1:$H$200</definedName>
    <definedName name="_xlnm.Print_Area" localSheetId="12">'P 04'!$A$1:$H$54</definedName>
    <definedName name="_xlnm.Print_Area" localSheetId="14">'P 05'!$A$1:$H$29</definedName>
    <definedName name="_xlnm.Print_Area" localSheetId="16">'P 06'!$A$1:$H$13</definedName>
    <definedName name="_xlnm.Print_Area" localSheetId="18">'P 07'!$A$1:$H$17</definedName>
    <definedName name="_xlnm.Print_Area" localSheetId="20">'P 08'!$A$1:$H$12</definedName>
    <definedName name="_xlnm.Print_Area" localSheetId="22">'P 09'!$A$1:$H$14</definedName>
    <definedName name="_xlnm.Print_Area" localSheetId="23">Právní!$A$1:$G$18</definedName>
    <definedName name="_xlnm.Print_Area" localSheetId="4">'Příjmy DU'!$A$1:$G$127</definedName>
    <definedName name="_xlnm.Print_Area" localSheetId="3">'Příjmy ZU a SU '!$A$1:$G$53</definedName>
    <definedName name="_xlnm.Print_Area" localSheetId="9">Rozvoj!$A$1:$G$143</definedName>
    <definedName name="_xlnm.Print_Area" localSheetId="27">Ředitel!$A$1:$G$125</definedName>
    <definedName name="_xlnm.Print_Area" localSheetId="13">Sociální!$A$1:$H$117</definedName>
    <definedName name="_xlnm.Print_Area" localSheetId="0">Titul!$A$1:$J$40</definedName>
    <definedName name="_xlnm.Print_Area" localSheetId="24">'Územní plán'!$A$1:$G$38</definedName>
    <definedName name="_xlnm.Print_Area" localSheetId="21">Zdravotnictví!$A$1:$H$102</definedName>
    <definedName name="_xlnm.Print_Area" localSheetId="6">'ZU a SU'!$A$1:$I$110</definedName>
    <definedName name="_xlnm.Print_Area" localSheetId="19">ŽP!$A$1:$H$159</definedName>
  </definedNames>
  <calcPr calcId="145621" fullCalcOnLoad="1"/>
</workbook>
</file>

<file path=xl/calcChain.xml><?xml version="1.0" encoding="utf-8"?>
<calcChain xmlns="http://schemas.openxmlformats.org/spreadsheetml/2006/main">
  <c r="F24" i="107" l="1"/>
  <c r="F19" i="107"/>
  <c r="E10" i="107"/>
  <c r="F54" i="93"/>
  <c r="F43" i="93"/>
  <c r="E12" i="93"/>
  <c r="F17" i="115"/>
  <c r="E54" i="93"/>
  <c r="E99" i="99"/>
  <c r="E98" i="99"/>
  <c r="F69" i="99"/>
  <c r="F62" i="99"/>
  <c r="F49" i="102"/>
  <c r="E49" i="102"/>
  <c r="F31" i="95"/>
  <c r="G42" i="111"/>
  <c r="G35" i="111"/>
  <c r="F96" i="93"/>
  <c r="E96" i="93"/>
  <c r="H55" i="114"/>
  <c r="I24" i="115"/>
  <c r="L24" i="115"/>
  <c r="H63" i="115"/>
  <c r="F108" i="93"/>
  <c r="I68" i="114"/>
  <c r="I64" i="114"/>
  <c r="H33" i="89"/>
  <c r="F127" i="89"/>
  <c r="F57" i="102"/>
  <c r="E111" i="97"/>
  <c r="F63" i="97"/>
  <c r="F53" i="91"/>
  <c r="E53" i="91"/>
  <c r="E127" i="89"/>
  <c r="F33" i="89"/>
  <c r="F26" i="88"/>
  <c r="E26" i="88"/>
  <c r="F80" i="88"/>
  <c r="E12" i="88"/>
  <c r="F10" i="111"/>
  <c r="F8" i="111"/>
  <c r="F9" i="111"/>
  <c r="F11" i="111"/>
  <c r="F21" i="111"/>
  <c r="F28" i="111"/>
  <c r="F14" i="111"/>
  <c r="E42" i="111"/>
  <c r="F29" i="111"/>
  <c r="F15" i="111"/>
  <c r="F43" i="111"/>
  <c r="F19" i="111"/>
  <c r="F16" i="111"/>
  <c r="F18" i="111"/>
  <c r="F49" i="111"/>
  <c r="F17" i="111"/>
  <c r="F45" i="111"/>
  <c r="F53" i="111"/>
  <c r="F13" i="111"/>
  <c r="G76" i="112"/>
  <c r="F31" i="85"/>
  <c r="J24" i="115"/>
  <c r="E47" i="107"/>
  <c r="I77" i="114"/>
  <c r="I71" i="114"/>
  <c r="I70" i="114"/>
  <c r="I69" i="114"/>
  <c r="I43" i="114"/>
  <c r="I39" i="114"/>
  <c r="I38" i="114"/>
  <c r="I31" i="114"/>
  <c r="I26" i="114"/>
  <c r="F86" i="114"/>
  <c r="F85" i="114"/>
  <c r="G86" i="114"/>
  <c r="G85" i="114"/>
  <c r="H19" i="114"/>
  <c r="G19" i="114"/>
  <c r="F19" i="114"/>
  <c r="H89" i="114"/>
  <c r="G89" i="114"/>
  <c r="F89" i="114"/>
  <c r="H91" i="114"/>
  <c r="G91" i="114"/>
  <c r="F91" i="114"/>
  <c r="G93" i="114"/>
  <c r="F93" i="114"/>
  <c r="H93" i="114"/>
  <c r="H95" i="114"/>
  <c r="G95" i="114"/>
  <c r="F95" i="114"/>
  <c r="H87" i="114"/>
  <c r="G87" i="114"/>
  <c r="F87" i="114"/>
  <c r="H85" i="114"/>
  <c r="I85" i="114"/>
  <c r="H74" i="114"/>
  <c r="G74" i="114"/>
  <c r="F74" i="114"/>
  <c r="H69" i="114"/>
  <c r="G69" i="114"/>
  <c r="F69" i="114"/>
  <c r="G55" i="114"/>
  <c r="F55" i="114"/>
  <c r="G44" i="114"/>
  <c r="F44" i="114"/>
  <c r="H44" i="114"/>
  <c r="H28" i="114"/>
  <c r="G28" i="114"/>
  <c r="F28" i="114"/>
  <c r="F7" i="114"/>
  <c r="F106" i="114"/>
  <c r="F110" i="114"/>
  <c r="F12" i="114"/>
  <c r="H12" i="114"/>
  <c r="G12" i="114"/>
  <c r="G10" i="114"/>
  <c r="G37" i="111"/>
  <c r="G36" i="111"/>
  <c r="G34" i="111"/>
  <c r="G33" i="111"/>
  <c r="G32" i="111"/>
  <c r="E129" i="95"/>
  <c r="F23" i="107"/>
  <c r="F22" i="107"/>
  <c r="H10" i="114"/>
  <c r="H7" i="114"/>
  <c r="H106" i="114"/>
  <c r="H110" i="114"/>
  <c r="G7" i="114"/>
  <c r="G106" i="114"/>
  <c r="F145" i="95"/>
  <c r="F121" i="95"/>
  <c r="F120" i="95"/>
  <c r="E14" i="95"/>
  <c r="F73" i="95"/>
  <c r="F44" i="95"/>
  <c r="F53" i="95"/>
  <c r="F50" i="95"/>
  <c r="F43" i="95"/>
  <c r="E12" i="95"/>
  <c r="F46" i="95"/>
  <c r="G33" i="95"/>
  <c r="H33" i="95"/>
  <c r="F22" i="95"/>
  <c r="F23" i="95"/>
  <c r="F130" i="95"/>
  <c r="F129" i="95"/>
  <c r="E15" i="95"/>
  <c r="F23" i="99"/>
  <c r="F22" i="99"/>
  <c r="E10" i="99"/>
  <c r="H31" i="99"/>
  <c r="E11" i="99"/>
  <c r="F40" i="99"/>
  <c r="F50" i="99"/>
  <c r="F38" i="99"/>
  <c r="E12" i="99"/>
  <c r="F83" i="99"/>
  <c r="F82" i="99"/>
  <c r="E14" i="99"/>
  <c r="I63" i="114"/>
  <c r="F91" i="99"/>
  <c r="E15" i="99"/>
  <c r="F137" i="88"/>
  <c r="F136" i="88"/>
  <c r="E13" i="88"/>
  <c r="F57" i="88"/>
  <c r="F56" i="88"/>
  <c r="E11" i="88"/>
  <c r="I26" i="115"/>
  <c r="F26" i="115"/>
  <c r="E26" i="115"/>
  <c r="F35" i="103"/>
  <c r="F34" i="103"/>
  <c r="E12" i="103"/>
  <c r="F25" i="103"/>
  <c r="E11" i="103"/>
  <c r="F18" i="103"/>
  <c r="F115" i="102"/>
  <c r="E14" i="102"/>
  <c r="F102" i="102"/>
  <c r="F101" i="102"/>
  <c r="E13" i="102"/>
  <c r="I67" i="114"/>
  <c r="F87" i="102"/>
  <c r="F86" i="102"/>
  <c r="E12" i="102"/>
  <c r="F25" i="115"/>
  <c r="F32" i="102"/>
  <c r="F20" i="102"/>
  <c r="E10" i="102"/>
  <c r="F21" i="102"/>
  <c r="F18" i="85"/>
  <c r="E10" i="85"/>
  <c r="I41" i="114"/>
  <c r="F33" i="101"/>
  <c r="F34" i="101"/>
  <c r="F17" i="101"/>
  <c r="F38" i="107"/>
  <c r="E11" i="107"/>
  <c r="F47" i="107"/>
  <c r="F46" i="107"/>
  <c r="F145" i="87"/>
  <c r="E14" i="87"/>
  <c r="D51" i="115"/>
  <c r="F29" i="107"/>
  <c r="F20" i="107"/>
  <c r="E12" i="107"/>
  <c r="I65" i="114"/>
  <c r="I23" i="115"/>
  <c r="F22" i="115"/>
  <c r="F21" i="115"/>
  <c r="L21" i="115"/>
  <c r="H60" i="115"/>
  <c r="E13" i="104"/>
  <c r="K14" i="115"/>
  <c r="K27" i="115"/>
  <c r="H14" i="115"/>
  <c r="H27" i="115"/>
  <c r="F14" i="115"/>
  <c r="E10" i="87"/>
  <c r="I8" i="114"/>
  <c r="I66" i="115"/>
  <c r="G65" i="115"/>
  <c r="G63" i="115"/>
  <c r="G62" i="115"/>
  <c r="G61" i="115"/>
  <c r="G60" i="115"/>
  <c r="G55" i="115"/>
  <c r="G53" i="115"/>
  <c r="I108" i="114"/>
  <c r="G127" i="112"/>
  <c r="G125" i="112"/>
  <c r="G112" i="112"/>
  <c r="G106" i="112"/>
  <c r="A106" i="112"/>
  <c r="G104" i="112"/>
  <c r="A104" i="112"/>
  <c r="G98" i="112"/>
  <c r="A98" i="112"/>
  <c r="A76" i="112"/>
  <c r="A23" i="112"/>
  <c r="G12" i="112"/>
  <c r="G6" i="112"/>
  <c r="G51" i="111"/>
  <c r="E51" i="111"/>
  <c r="G49" i="111"/>
  <c r="E49" i="111"/>
  <c r="G48" i="111"/>
  <c r="G45" i="111"/>
  <c r="E48" i="111"/>
  <c r="E45" i="111"/>
  <c r="E17" i="111"/>
  <c r="E16" i="111"/>
  <c r="G43" i="111"/>
  <c r="E43" i="111"/>
  <c r="E28" i="111"/>
  <c r="E14" i="111"/>
  <c r="E13" i="111"/>
  <c r="G19" i="111"/>
  <c r="E19" i="111"/>
  <c r="G17" i="111"/>
  <c r="G16" i="111"/>
  <c r="G10" i="111"/>
  <c r="E10" i="111"/>
  <c r="E46" i="107"/>
  <c r="A47" i="107"/>
  <c r="A46" i="107"/>
  <c r="E38" i="107"/>
  <c r="A38" i="107"/>
  <c r="A29" i="107"/>
  <c r="A24" i="107"/>
  <c r="A22" i="107"/>
  <c r="A20" i="107"/>
  <c r="A19" i="107"/>
  <c r="F20" i="104"/>
  <c r="F16" i="105"/>
  <c r="E16" i="105"/>
  <c r="A16" i="105"/>
  <c r="E10" i="105"/>
  <c r="E9" i="105"/>
  <c r="F74" i="104"/>
  <c r="E74" i="104"/>
  <c r="A74" i="104"/>
  <c r="F72" i="104"/>
  <c r="E72" i="104"/>
  <c r="A72" i="104"/>
  <c r="F66" i="104"/>
  <c r="E66" i="104"/>
  <c r="A66" i="104"/>
  <c r="A63" i="104"/>
  <c r="F64" i="104"/>
  <c r="F63" i="104"/>
  <c r="E9" i="104"/>
  <c r="E64" i="104"/>
  <c r="E63" i="104"/>
  <c r="F54" i="104"/>
  <c r="E54" i="104"/>
  <c r="A54" i="104"/>
  <c r="F49" i="104"/>
  <c r="F42" i="104"/>
  <c r="E12" i="104"/>
  <c r="E32" i="104"/>
  <c r="A32" i="104"/>
  <c r="E20" i="104"/>
  <c r="E19" i="104"/>
  <c r="A20" i="104"/>
  <c r="A19" i="104"/>
  <c r="E11" i="104"/>
  <c r="E10" i="104"/>
  <c r="E35" i="103"/>
  <c r="E34" i="103"/>
  <c r="A35" i="103"/>
  <c r="E25" i="103"/>
  <c r="A25" i="103"/>
  <c r="E18" i="103"/>
  <c r="A18" i="103"/>
  <c r="E10" i="103"/>
  <c r="A115" i="102"/>
  <c r="E104" i="102"/>
  <c r="E102" i="102"/>
  <c r="E101" i="102"/>
  <c r="A101" i="102"/>
  <c r="E94" i="102"/>
  <c r="E89" i="102"/>
  <c r="E88" i="102"/>
  <c r="A87" i="102"/>
  <c r="A86" i="102"/>
  <c r="A79" i="102"/>
  <c r="E78" i="102"/>
  <c r="A78" i="102"/>
  <c r="A76" i="102"/>
  <c r="E74" i="102"/>
  <c r="A74" i="102"/>
  <c r="E73" i="102"/>
  <c r="E57" i="102"/>
  <c r="E48" i="102"/>
  <c r="E72" i="102"/>
  <c r="A72" i="102"/>
  <c r="A66" i="102"/>
  <c r="A65" i="102"/>
  <c r="E64" i="102"/>
  <c r="A64" i="102"/>
  <c r="E62" i="102"/>
  <c r="A62" i="102"/>
  <c r="E61" i="102"/>
  <c r="A61" i="102"/>
  <c r="A60" i="102"/>
  <c r="A59" i="102"/>
  <c r="E58" i="102"/>
  <c r="A58" i="102"/>
  <c r="A57" i="102"/>
  <c r="A54" i="102"/>
  <c r="A53" i="102"/>
  <c r="A49" i="102"/>
  <c r="A48" i="102"/>
  <c r="A50" i="102"/>
  <c r="E42" i="102"/>
  <c r="E39" i="102"/>
  <c r="E35" i="102"/>
  <c r="A33" i="102"/>
  <c r="A32" i="102"/>
  <c r="A20" i="102"/>
  <c r="E21" i="102"/>
  <c r="E20" i="102"/>
  <c r="A21" i="102"/>
  <c r="E34" i="101"/>
  <c r="A34" i="101"/>
  <c r="F26" i="101"/>
  <c r="E26" i="101"/>
  <c r="A26" i="101"/>
  <c r="F24" i="101"/>
  <c r="E10" i="101"/>
  <c r="E24" i="101"/>
  <c r="A24" i="101"/>
  <c r="F22" i="101"/>
  <c r="E22" i="101"/>
  <c r="E17" i="101"/>
  <c r="A22" i="101"/>
  <c r="F20" i="101"/>
  <c r="E20" i="101"/>
  <c r="A20" i="101"/>
  <c r="A17" i="101"/>
  <c r="F18" i="101"/>
  <c r="E18" i="101"/>
  <c r="A18" i="101"/>
  <c r="E11" i="101"/>
  <c r="I22" i="115"/>
  <c r="F99" i="99"/>
  <c r="F98" i="99"/>
  <c r="E16" i="99"/>
  <c r="A99" i="99"/>
  <c r="E91" i="99"/>
  <c r="A91" i="99"/>
  <c r="E83" i="99"/>
  <c r="E82" i="99"/>
  <c r="A83" i="99"/>
  <c r="F75" i="99"/>
  <c r="F73" i="99"/>
  <c r="F71" i="99"/>
  <c r="E69" i="99"/>
  <c r="E57" i="99"/>
  <c r="A69" i="99"/>
  <c r="E62" i="99"/>
  <c r="A62" i="99"/>
  <c r="A57" i="99"/>
  <c r="F60" i="99"/>
  <c r="E60" i="99"/>
  <c r="A60" i="99"/>
  <c r="F58" i="99"/>
  <c r="F57" i="99"/>
  <c r="E13" i="99"/>
  <c r="E58" i="99"/>
  <c r="A58" i="99"/>
  <c r="E50" i="99"/>
  <c r="A50" i="99"/>
  <c r="F48" i="99"/>
  <c r="E48" i="99"/>
  <c r="A48" i="99"/>
  <c r="A38" i="99"/>
  <c r="E40" i="99"/>
  <c r="E38" i="99"/>
  <c r="A40" i="99"/>
  <c r="F31" i="99"/>
  <c r="E31" i="99"/>
  <c r="E23" i="99"/>
  <c r="E22" i="99"/>
  <c r="A23" i="99"/>
  <c r="A22" i="99"/>
  <c r="H10" i="98"/>
  <c r="F158" i="97"/>
  <c r="E18" i="97"/>
  <c r="E158" i="97"/>
  <c r="A158" i="97"/>
  <c r="F151" i="97"/>
  <c r="E151" i="97"/>
  <c r="F149" i="97"/>
  <c r="F145" i="97"/>
  <c r="E17" i="97"/>
  <c r="I92" i="114"/>
  <c r="E149" i="97"/>
  <c r="F146" i="97"/>
  <c r="E146" i="97"/>
  <c r="A146" i="97"/>
  <c r="A145" i="97"/>
  <c r="F134" i="97"/>
  <c r="E134" i="97"/>
  <c r="F133" i="97"/>
  <c r="E16" i="97"/>
  <c r="A134" i="97"/>
  <c r="A133" i="97"/>
  <c r="F127" i="97"/>
  <c r="E15" i="97"/>
  <c r="E127" i="97"/>
  <c r="A127" i="97"/>
  <c r="E120" i="97"/>
  <c r="E119" i="97"/>
  <c r="A119" i="97"/>
  <c r="F111" i="97"/>
  <c r="A111" i="97"/>
  <c r="F102" i="97"/>
  <c r="E102" i="97"/>
  <c r="A102" i="97"/>
  <c r="F97" i="97"/>
  <c r="E97" i="97"/>
  <c r="A97" i="97"/>
  <c r="F86" i="97"/>
  <c r="E86" i="97"/>
  <c r="A86" i="97"/>
  <c r="F84" i="97"/>
  <c r="E84" i="97"/>
  <c r="A84" i="97"/>
  <c r="F80" i="97"/>
  <c r="E80" i="97"/>
  <c r="A80" i="97"/>
  <c r="F73" i="97"/>
  <c r="E73" i="97"/>
  <c r="A73" i="97"/>
  <c r="E63" i="97"/>
  <c r="A63" i="97"/>
  <c r="F56" i="97"/>
  <c r="E56" i="97"/>
  <c r="A56" i="97"/>
  <c r="F51" i="97"/>
  <c r="E51" i="97"/>
  <c r="A51" i="97"/>
  <c r="E47" i="97"/>
  <c r="A47" i="97"/>
  <c r="F44" i="97"/>
  <c r="E44" i="97"/>
  <c r="A44" i="97"/>
  <c r="F40" i="97"/>
  <c r="E40" i="97"/>
  <c r="A40" i="97"/>
  <c r="E39" i="97"/>
  <c r="H32" i="97"/>
  <c r="E11" i="97"/>
  <c r="G32" i="97"/>
  <c r="F32" i="97"/>
  <c r="E32" i="97"/>
  <c r="A32" i="97"/>
  <c r="E14" i="97"/>
  <c r="I62" i="114"/>
  <c r="E10" i="97"/>
  <c r="I17" i="114"/>
  <c r="H11" i="96"/>
  <c r="A11" i="96"/>
  <c r="E145" i="95"/>
  <c r="E144" i="95"/>
  <c r="A145" i="95"/>
  <c r="A144" i="95"/>
  <c r="F144" i="95"/>
  <c r="E16" i="95"/>
  <c r="A129" i="95"/>
  <c r="E121" i="95"/>
  <c r="E120" i="95"/>
  <c r="A120" i="95"/>
  <c r="F112" i="95"/>
  <c r="E112" i="95"/>
  <c r="A112" i="95"/>
  <c r="F110" i="95"/>
  <c r="E73" i="95"/>
  <c r="E64" i="95"/>
  <c r="A73" i="95"/>
  <c r="F70" i="95"/>
  <c r="E70" i="95"/>
  <c r="A70" i="95"/>
  <c r="F65" i="95"/>
  <c r="F64" i="95"/>
  <c r="E13" i="95"/>
  <c r="E65" i="95"/>
  <c r="A65" i="95"/>
  <c r="A64" i="95"/>
  <c r="A53" i="95"/>
  <c r="A50" i="95"/>
  <c r="A46" i="95"/>
  <c r="A44" i="95"/>
  <c r="A43" i="95"/>
  <c r="H36" i="95"/>
  <c r="H35" i="95"/>
  <c r="G34" i="95"/>
  <c r="H32" i="95"/>
  <c r="H31" i="95"/>
  <c r="E11" i="95"/>
  <c r="A31" i="95"/>
  <c r="E23" i="95"/>
  <c r="E22" i="95"/>
  <c r="A23" i="95"/>
  <c r="A22" i="95"/>
  <c r="E10" i="95"/>
  <c r="I16" i="114"/>
  <c r="F129" i="93"/>
  <c r="F128" i="93"/>
  <c r="E16" i="93"/>
  <c r="E129" i="93"/>
  <c r="E128" i="93"/>
  <c r="A129" i="93"/>
  <c r="A128" i="93"/>
  <c r="F106" i="93"/>
  <c r="A96" i="93"/>
  <c r="F87" i="93"/>
  <c r="F86" i="93"/>
  <c r="E14" i="93"/>
  <c r="I17" i="115"/>
  <c r="E87" i="93"/>
  <c r="E86" i="93"/>
  <c r="A87" i="93"/>
  <c r="A86" i="93"/>
  <c r="F67" i="93"/>
  <c r="F66" i="93"/>
  <c r="E13" i="93"/>
  <c r="E67" i="93"/>
  <c r="E66" i="93"/>
  <c r="A67" i="93"/>
  <c r="A66" i="93"/>
  <c r="F59" i="93"/>
  <c r="A54" i="93"/>
  <c r="F52" i="93"/>
  <c r="F51" i="93"/>
  <c r="E51" i="93"/>
  <c r="A51" i="93"/>
  <c r="F45" i="93"/>
  <c r="F44" i="93"/>
  <c r="A44" i="93"/>
  <c r="H34" i="93"/>
  <c r="E11" i="93"/>
  <c r="G34" i="93"/>
  <c r="F34" i="93"/>
  <c r="E34" i="93"/>
  <c r="A34" i="93"/>
  <c r="F24" i="93"/>
  <c r="F23" i="93"/>
  <c r="E10" i="93"/>
  <c r="E24" i="93"/>
  <c r="E23" i="93"/>
  <c r="A23" i="93"/>
  <c r="H10" i="92"/>
  <c r="A10" i="92"/>
  <c r="E113" i="91"/>
  <c r="A113" i="91"/>
  <c r="F105" i="91"/>
  <c r="E105" i="91"/>
  <c r="E104" i="91"/>
  <c r="A104" i="91"/>
  <c r="F93" i="91"/>
  <c r="F92" i="91"/>
  <c r="E12" i="91"/>
  <c r="E93" i="91"/>
  <c r="E92" i="91"/>
  <c r="A93" i="91"/>
  <c r="A92" i="91"/>
  <c r="F85" i="91"/>
  <c r="E85" i="91"/>
  <c r="A85" i="91"/>
  <c r="F82" i="91"/>
  <c r="E82" i="91"/>
  <c r="A82" i="91"/>
  <c r="F80" i="91"/>
  <c r="E80" i="91"/>
  <c r="A80" i="91"/>
  <c r="E74" i="91"/>
  <c r="E73" i="91"/>
  <c r="F73" i="91"/>
  <c r="A73" i="91"/>
  <c r="F71" i="91"/>
  <c r="E71" i="91"/>
  <c r="F65" i="91"/>
  <c r="E65" i="91"/>
  <c r="A65" i="91"/>
  <c r="F63" i="91"/>
  <c r="E63" i="91"/>
  <c r="A63" i="91"/>
  <c r="F56" i="91"/>
  <c r="E11" i="91"/>
  <c r="E56" i="91"/>
  <c r="A56" i="91"/>
  <c r="F54" i="91"/>
  <c r="E54" i="91"/>
  <c r="A54" i="91"/>
  <c r="G47" i="91"/>
  <c r="G46" i="91"/>
  <c r="G45" i="91"/>
  <c r="G44" i="91"/>
  <c r="G43" i="91"/>
  <c r="G42" i="91"/>
  <c r="G41" i="91"/>
  <c r="G40" i="91"/>
  <c r="G39" i="91"/>
  <c r="G38" i="91"/>
  <c r="G37" i="91"/>
  <c r="G36" i="91"/>
  <c r="G35" i="91"/>
  <c r="G34" i="91"/>
  <c r="G33" i="91"/>
  <c r="G32" i="91"/>
  <c r="G31" i="91"/>
  <c r="G30" i="91"/>
  <c r="G29" i="91"/>
  <c r="G28" i="91"/>
  <c r="F28" i="91"/>
  <c r="E28" i="91"/>
  <c r="A28" i="91"/>
  <c r="F21" i="91"/>
  <c r="F20" i="91"/>
  <c r="A20" i="91"/>
  <c r="E14" i="91"/>
  <c r="I79" i="114"/>
  <c r="E13" i="91"/>
  <c r="I16" i="115"/>
  <c r="E10" i="91"/>
  <c r="I21" i="114"/>
  <c r="H9" i="90"/>
  <c r="A9" i="90"/>
  <c r="F198" i="89"/>
  <c r="E198" i="89"/>
  <c r="F193" i="89"/>
  <c r="E193" i="89"/>
  <c r="A193" i="89"/>
  <c r="A192" i="89"/>
  <c r="F182" i="89"/>
  <c r="E15" i="89"/>
  <c r="I78" i="114"/>
  <c r="E182" i="89"/>
  <c r="A173" i="89"/>
  <c r="F172" i="89"/>
  <c r="F171" i="89"/>
  <c r="E14" i="89"/>
  <c r="I58" i="114"/>
  <c r="E172" i="89"/>
  <c r="E171" i="89"/>
  <c r="A171" i="89"/>
  <c r="F157" i="89"/>
  <c r="F152" i="89"/>
  <c r="E157" i="89"/>
  <c r="F153" i="89"/>
  <c r="E153" i="89"/>
  <c r="F149" i="89"/>
  <c r="E149" i="89"/>
  <c r="A126" i="89"/>
  <c r="E120" i="89"/>
  <c r="E119" i="89"/>
  <c r="F119" i="89"/>
  <c r="F113" i="89"/>
  <c r="E113" i="89"/>
  <c r="F107" i="89"/>
  <c r="E107" i="89"/>
  <c r="F102" i="89"/>
  <c r="E102" i="89"/>
  <c r="A101" i="89"/>
  <c r="H94" i="89"/>
  <c r="H93" i="89"/>
  <c r="H92" i="89"/>
  <c r="H91" i="89"/>
  <c r="H90" i="89"/>
  <c r="H89" i="89"/>
  <c r="H88" i="89"/>
  <c r="H87" i="89"/>
  <c r="H86" i="89"/>
  <c r="H85" i="89"/>
  <c r="H84" i="89"/>
  <c r="H83" i="89"/>
  <c r="H82" i="89"/>
  <c r="H81" i="89"/>
  <c r="H80" i="89"/>
  <c r="H79" i="89"/>
  <c r="H78" i="89"/>
  <c r="H77" i="89"/>
  <c r="H76" i="89"/>
  <c r="H75" i="89"/>
  <c r="H74" i="89"/>
  <c r="H73" i="89"/>
  <c r="H72" i="89"/>
  <c r="H71" i="89"/>
  <c r="H70" i="89"/>
  <c r="H65" i="89"/>
  <c r="H64" i="89"/>
  <c r="H63" i="89"/>
  <c r="H62" i="89"/>
  <c r="H61" i="89"/>
  <c r="H60" i="89"/>
  <c r="H59" i="89"/>
  <c r="H58" i="89"/>
  <c r="H57" i="89"/>
  <c r="H56" i="89"/>
  <c r="H55" i="89"/>
  <c r="H54" i="89"/>
  <c r="H53" i="89"/>
  <c r="H52" i="89"/>
  <c r="H51" i="89"/>
  <c r="H50" i="89"/>
  <c r="H49" i="89"/>
  <c r="H48" i="89"/>
  <c r="H47" i="89"/>
  <c r="H46" i="89"/>
  <c r="H45" i="89"/>
  <c r="H44" i="89"/>
  <c r="H43" i="89"/>
  <c r="H42" i="89"/>
  <c r="H41" i="89"/>
  <c r="H40" i="89"/>
  <c r="H39" i="89"/>
  <c r="H38" i="89"/>
  <c r="H37" i="89"/>
  <c r="H36" i="89"/>
  <c r="H35" i="89"/>
  <c r="H34" i="89"/>
  <c r="E33" i="89"/>
  <c r="A33" i="89"/>
  <c r="F22" i="89"/>
  <c r="F21" i="89"/>
  <c r="E10" i="89"/>
  <c r="E22" i="89"/>
  <c r="E21" i="89"/>
  <c r="A21" i="89"/>
  <c r="E9" i="103"/>
  <c r="E133" i="97"/>
  <c r="G36" i="95"/>
  <c r="G32" i="95"/>
  <c r="G35" i="95"/>
  <c r="E31" i="95"/>
  <c r="H34" i="95"/>
  <c r="E137" i="88"/>
  <c r="E136" i="88"/>
  <c r="A137" i="88"/>
  <c r="A136" i="88"/>
  <c r="E80" i="88"/>
  <c r="E57" i="88"/>
  <c r="E56" i="88"/>
  <c r="A57" i="88"/>
  <c r="A56" i="88"/>
  <c r="F43" i="88"/>
  <c r="E43" i="88"/>
  <c r="A43" i="88"/>
  <c r="E41" i="88"/>
  <c r="E40" i="88"/>
  <c r="A41" i="88"/>
  <c r="A40" i="88"/>
  <c r="F40" i="88"/>
  <c r="F37" i="88"/>
  <c r="E37" i="88"/>
  <c r="A37" i="88"/>
  <c r="F34" i="88"/>
  <c r="E34" i="88"/>
  <c r="A34" i="88"/>
  <c r="A26" i="88"/>
  <c r="F24" i="88"/>
  <c r="E24" i="88"/>
  <c r="A24" i="88"/>
  <c r="F20" i="88"/>
  <c r="E20" i="88"/>
  <c r="A20" i="88"/>
  <c r="E145" i="87"/>
  <c r="A145" i="87"/>
  <c r="F135" i="87"/>
  <c r="E135" i="87"/>
  <c r="E134" i="87"/>
  <c r="A135" i="87"/>
  <c r="A134" i="87"/>
  <c r="F125" i="87"/>
  <c r="E125" i="87"/>
  <c r="E124" i="87"/>
  <c r="A125" i="87"/>
  <c r="A124" i="87"/>
  <c r="F103" i="87"/>
  <c r="E103" i="87"/>
  <c r="E102" i="87"/>
  <c r="A103" i="87"/>
  <c r="A102" i="87"/>
  <c r="E83" i="87"/>
  <c r="A74" i="87"/>
  <c r="E65" i="87"/>
  <c r="E56" i="87"/>
  <c r="E42" i="87"/>
  <c r="E64" i="87"/>
  <c r="E63" i="87"/>
  <c r="E62" i="87"/>
  <c r="A62" i="87"/>
  <c r="A61" i="87"/>
  <c r="A56" i="87"/>
  <c r="E58" i="87"/>
  <c r="F56" i="87"/>
  <c r="E55" i="87"/>
  <c r="E43" i="87"/>
  <c r="A55" i="87"/>
  <c r="A43" i="87"/>
  <c r="A42" i="87"/>
  <c r="F43" i="87"/>
  <c r="F28" i="87"/>
  <c r="E28" i="87"/>
  <c r="A28" i="87"/>
  <c r="E26" i="87"/>
  <c r="E22" i="87"/>
  <c r="E21" i="87"/>
  <c r="A26" i="87"/>
  <c r="A22" i="87"/>
  <c r="A21" i="87"/>
  <c r="F22" i="87"/>
  <c r="E15" i="87"/>
  <c r="I97" i="114"/>
  <c r="I95" i="114"/>
  <c r="E13" i="87"/>
  <c r="I12" i="115"/>
  <c r="I56" i="114"/>
  <c r="I55" i="114"/>
  <c r="E12" i="87"/>
  <c r="I45" i="114"/>
  <c r="E11" i="87"/>
  <c r="F12" i="115"/>
  <c r="I29" i="114"/>
  <c r="E18" i="85"/>
  <c r="A18" i="85"/>
  <c r="I66" i="114"/>
  <c r="E31" i="85"/>
  <c r="E9" i="101"/>
  <c r="E21" i="111"/>
  <c r="E9" i="111"/>
  <c r="E8" i="111"/>
  <c r="E53" i="111"/>
  <c r="G28" i="111"/>
  <c r="G14" i="111"/>
  <c r="G23" i="112"/>
  <c r="G23" i="115"/>
  <c r="I54" i="114"/>
  <c r="E192" i="89"/>
  <c r="F126" i="89"/>
  <c r="E13" i="89"/>
  <c r="G15" i="115"/>
  <c r="E152" i="89"/>
  <c r="E126" i="89"/>
  <c r="F192" i="89"/>
  <c r="E16" i="89"/>
  <c r="I99" i="114"/>
  <c r="F96" i="97"/>
  <c r="E13" i="97"/>
  <c r="I51" i="114"/>
  <c r="E145" i="97"/>
  <c r="F39" i="97"/>
  <c r="E12" i="97"/>
  <c r="A39" i="97"/>
  <c r="E96" i="97"/>
  <c r="E19" i="115"/>
  <c r="I24" i="114"/>
  <c r="J19" i="115"/>
  <c r="I82" i="114"/>
  <c r="I103" i="114"/>
  <c r="C58" i="115"/>
  <c r="I94" i="114"/>
  <c r="F58" i="115"/>
  <c r="F66" i="115"/>
  <c r="E58" i="115"/>
  <c r="E66" i="115"/>
  <c r="I19" i="115"/>
  <c r="I91" i="114"/>
  <c r="A53" i="91"/>
  <c r="E16" i="115"/>
  <c r="I33" i="114"/>
  <c r="F16" i="115"/>
  <c r="E9" i="91"/>
  <c r="G16" i="115"/>
  <c r="I48" i="114"/>
  <c r="J16" i="115"/>
  <c r="I59" i="114"/>
  <c r="F101" i="89"/>
  <c r="E12" i="89"/>
  <c r="F15" i="115"/>
  <c r="E101" i="89"/>
  <c r="C54" i="115"/>
  <c r="G54" i="115"/>
  <c r="D15" i="115"/>
  <c r="I13" i="114"/>
  <c r="I15" i="115"/>
  <c r="J15" i="115"/>
  <c r="E11" i="89"/>
  <c r="E9" i="89"/>
  <c r="G19" i="115"/>
  <c r="I36" i="114"/>
  <c r="E9" i="97"/>
  <c r="F19" i="115"/>
  <c r="I93" i="114"/>
  <c r="I32" i="114"/>
  <c r="E15" i="115"/>
  <c r="I47" i="114"/>
  <c r="I20" i="114"/>
  <c r="L15" i="115"/>
  <c r="H54" i="115"/>
  <c r="L22" i="115"/>
  <c r="H61" i="115"/>
  <c r="L16" i="115"/>
  <c r="H55" i="115"/>
  <c r="G58" i="115"/>
  <c r="L19" i="115"/>
  <c r="L14" i="115"/>
  <c r="H53" i="115"/>
  <c r="L26" i="115"/>
  <c r="H65" i="115"/>
  <c r="H58" i="115"/>
  <c r="F48" i="102"/>
  <c r="E11" i="102"/>
  <c r="I11" i="114"/>
  <c r="I10" i="114"/>
  <c r="F24" i="115"/>
  <c r="A43" i="93"/>
  <c r="G17" i="115"/>
  <c r="I49" i="114"/>
  <c r="E15" i="93"/>
  <c r="J17" i="115"/>
  <c r="E9" i="85"/>
  <c r="E12" i="85"/>
  <c r="I84" i="114"/>
  <c r="I15" i="114"/>
  <c r="D17" i="115"/>
  <c r="E17" i="115"/>
  <c r="I22" i="114"/>
  <c r="C56" i="115"/>
  <c r="I101" i="114"/>
  <c r="I60" i="114"/>
  <c r="I80" i="114"/>
  <c r="G56" i="115"/>
  <c r="E19" i="88"/>
  <c r="F19" i="88"/>
  <c r="E10" i="88"/>
  <c r="F13" i="115"/>
  <c r="I76" i="114"/>
  <c r="J13" i="115"/>
  <c r="C52" i="115"/>
  <c r="G52" i="115"/>
  <c r="I98" i="114"/>
  <c r="A19" i="88"/>
  <c r="I46" i="114"/>
  <c r="G13" i="115"/>
  <c r="E9" i="88"/>
  <c r="I30" i="114"/>
  <c r="I90" i="114"/>
  <c r="I89" i="114"/>
  <c r="B12" i="115"/>
  <c r="B27" i="115"/>
  <c r="G12" i="115"/>
  <c r="L13" i="115"/>
  <c r="H52" i="115"/>
  <c r="G31" i="95"/>
  <c r="G53" i="111"/>
  <c r="G13" i="111"/>
  <c r="G21" i="111"/>
  <c r="F18" i="115"/>
  <c r="I35" i="114"/>
  <c r="I18" i="115"/>
  <c r="I61" i="114"/>
  <c r="E18" i="115"/>
  <c r="I23" i="114"/>
  <c r="E9" i="95"/>
  <c r="I102" i="114"/>
  <c r="C57" i="115"/>
  <c r="J18" i="115"/>
  <c r="I81" i="114"/>
  <c r="I50" i="114"/>
  <c r="G18" i="115"/>
  <c r="D18" i="115"/>
  <c r="E32" i="102"/>
  <c r="E87" i="102"/>
  <c r="E86" i="102"/>
  <c r="I42" i="114"/>
  <c r="G57" i="115"/>
  <c r="L18" i="115"/>
  <c r="H57" i="115"/>
  <c r="B64" i="115"/>
  <c r="I88" i="114"/>
  <c r="I87" i="114"/>
  <c r="B25" i="115"/>
  <c r="E9" i="102"/>
  <c r="I9" i="114"/>
  <c r="I7" i="114"/>
  <c r="C25" i="115"/>
  <c r="C27" i="115"/>
  <c r="I25" i="115"/>
  <c r="B66" i="115"/>
  <c r="G64" i="115"/>
  <c r="L25" i="115"/>
  <c r="H64" i="115"/>
  <c r="I25" i="114"/>
  <c r="I19" i="114"/>
  <c r="E20" i="115"/>
  <c r="C51" i="115"/>
  <c r="E27" i="115"/>
  <c r="I52" i="114"/>
  <c r="G20" i="115"/>
  <c r="G27" i="115"/>
  <c r="C59" i="115"/>
  <c r="G59" i="115"/>
  <c r="I104" i="114"/>
  <c r="I83" i="114"/>
  <c r="I74" i="114"/>
  <c r="J20" i="115"/>
  <c r="J27" i="115"/>
  <c r="I37" i="114"/>
  <c r="F20" i="115"/>
  <c r="E9" i="99"/>
  <c r="D20" i="115"/>
  <c r="L20" i="115"/>
  <c r="I44" i="114"/>
  <c r="I20" i="115"/>
  <c r="I27" i="115"/>
  <c r="I18" i="114"/>
  <c r="I12" i="114"/>
  <c r="D66" i="115"/>
  <c r="G51" i="115"/>
  <c r="L12" i="115"/>
  <c r="E9" i="87"/>
  <c r="D27" i="115"/>
  <c r="H51" i="115"/>
  <c r="I34" i="114"/>
  <c r="E9" i="93"/>
  <c r="H59" i="115"/>
  <c r="C66" i="115"/>
  <c r="G66" i="115"/>
  <c r="E9" i="107"/>
  <c r="F23" i="115"/>
  <c r="L23" i="115"/>
  <c r="H62" i="115"/>
  <c r="I40" i="114"/>
  <c r="L17" i="115"/>
  <c r="F27" i="115"/>
  <c r="I28" i="114"/>
  <c r="L27" i="115"/>
  <c r="H66" i="115"/>
  <c r="G74" i="115"/>
  <c r="H56" i="115"/>
  <c r="I106" i="114"/>
  <c r="I110" i="114"/>
  <c r="G75" i="115"/>
  <c r="G78" i="115"/>
</calcChain>
</file>

<file path=xl/sharedStrings.xml><?xml version="1.0" encoding="utf-8"?>
<sst xmlns="http://schemas.openxmlformats.org/spreadsheetml/2006/main" count="5213" uniqueCount="1979">
  <si>
    <t>Kapitola</t>
  </si>
  <si>
    <t>název kapitoly</t>
  </si>
  <si>
    <t>Celkem</t>
  </si>
  <si>
    <t>914</t>
  </si>
  <si>
    <t>920</t>
  </si>
  <si>
    <t>923</t>
  </si>
  <si>
    <t>působnosti - limit výdajů</t>
  </si>
  <si>
    <t>limity resortu v kapitolách</t>
  </si>
  <si>
    <t xml:space="preserve">kapitálové výdaje - závazný limit výdajů </t>
  </si>
  <si>
    <t>spolufinancování EU - závazný limit výdajů</t>
  </si>
  <si>
    <t>jmenovité investiční akce resortu</t>
  </si>
  <si>
    <t>S P O L U F I N A N C O V Á N Í   E U</t>
  </si>
  <si>
    <t>tis. Kč</t>
  </si>
  <si>
    <t>uk.</t>
  </si>
  <si>
    <t>x</t>
  </si>
  <si>
    <t>č.a.</t>
  </si>
  <si>
    <t xml:space="preserve">uk. </t>
  </si>
  <si>
    <t>SU</t>
  </si>
  <si>
    <t>DU</t>
  </si>
  <si>
    <t>výdajový limit resortu v kapitole</t>
  </si>
  <si>
    <t>P Ů S O B N O S T I</t>
  </si>
  <si>
    <t>K A P I T Á L O V É   V Ý D A J E</t>
  </si>
  <si>
    <t>poznámka</t>
  </si>
  <si>
    <t>pokračování</t>
  </si>
  <si>
    <t>ORJ 14 - odbor investic a správy nemovitého majektu</t>
  </si>
  <si>
    <t>914 14</t>
  </si>
  <si>
    <t>141000</t>
  </si>
  <si>
    <t>správa majetku kraje - činnost</t>
  </si>
  <si>
    <t>142000</t>
  </si>
  <si>
    <t>investorská činnost</t>
  </si>
  <si>
    <t>143000</t>
  </si>
  <si>
    <t>zakázková činnost</t>
  </si>
  <si>
    <t>144000</t>
  </si>
  <si>
    <t>majetkoprávní operace</t>
  </si>
  <si>
    <t>144131</t>
  </si>
  <si>
    <t>správa majetku kraje - administrace a příprava VZ</t>
  </si>
  <si>
    <t>923 14</t>
  </si>
  <si>
    <t>914 14 - Působnosti / odbor investic a správy nemovitého majektu</t>
  </si>
  <si>
    <r>
      <t xml:space="preserve">OPŽP energetické úspory tělocvičny Na Bojišti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</si>
  <si>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 energetické úspory tělocvičny Na Bojišti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</si>
  <si>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 - energetické úspory dílny Svojsíkova ČL - </t>
    </r>
    <r>
      <rPr>
        <sz val="8"/>
        <color indexed="12"/>
        <rFont val="Arial"/>
        <family val="2"/>
        <charset val="238"/>
      </rPr>
      <t xml:space="preserve">spolufinancování LK </t>
    </r>
    <r>
      <rPr>
        <sz val="8"/>
        <rFont val="Arial"/>
        <family val="2"/>
        <charset val="238"/>
      </rPr>
      <t>(100% na příslušný rok)</t>
    </r>
  </si>
  <si>
    <r>
      <t>OPŽP - energetické úspory dílny Svojsíkova ČL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</si>
  <si>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OPŽP-energetic. úspory domov důchodců Sloup v Č.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</si>
  <si>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OPŽP-energetic. úspory domov důchodců Sloup v Č.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</si>
  <si>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OPŽP-energetické úspory Dvorská 445 Liberec </t>
    </r>
    <r>
      <rPr>
        <sz val="8"/>
        <color indexed="12"/>
        <rFont val="Arial"/>
        <family val="2"/>
        <charset val="238"/>
      </rPr>
      <t xml:space="preserve">- spolufinancování LK </t>
    </r>
    <r>
      <rPr>
        <sz val="8"/>
        <rFont val="Arial"/>
        <family val="2"/>
        <charset val="238"/>
      </rPr>
      <t>(100% na příslušný rok)</t>
    </r>
  </si>
  <si>
    <r>
      <t>OPŽP-energetické úspory Dvorská 445 Liberec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</si>
  <si>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 energetické úspory Budova D Cvikov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</si>
  <si>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 energetické úspory Budova D Cvikov-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</si>
  <si>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Inkubátor výtvarných talentů 160  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</si>
  <si>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Inkubátor výtvarných talentů 160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</si>
  <si>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IROP - Krajská knihovna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</si>
  <si>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Krajská knihovna LK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</si>
  <si>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IROP-Jedličkův ústav - rekonstrukce III.NP domu B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</si>
  <si>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IROP-Jedličkův ústav - rekonstrukce III.NP domu B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</si>
  <si>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IROP-Domov Raspenava - výstavba nových prostor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</si>
  <si>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IROP-Domov Raspenava - výstavba nových prostor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</si>
  <si>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Inovační centrum-podnikatelský inkubátor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</si>
  <si>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Inovační centrum-podnikatelský inkubátor LK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</si>
  <si>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t>923 14 - Spolufinancování EU / odbor investic a správy nemovitého majetku</t>
  </si>
  <si>
    <t>NR 2018</t>
  </si>
  <si>
    <t>SR 2017</t>
  </si>
  <si>
    <t>Limity pro přípravu rozpočtu 2018</t>
  </si>
  <si>
    <t>limit pro 2018</t>
  </si>
  <si>
    <t>Návrh limitů 2018 po projednání</t>
  </si>
  <si>
    <r>
      <t xml:space="preserve">IROP - II/262 Česká Lípa - Dobranov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</si>
  <si>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II/270 Doksy - Dubá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</si>
  <si>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II/268 obchvat Zákupy - </t>
    </r>
    <r>
      <rPr>
        <sz val="8"/>
        <color indexed="12"/>
        <rFont val="Arial"/>
        <family val="2"/>
        <charset val="238"/>
      </rPr>
      <t>spolufinancování LK</t>
    </r>
  </si>
  <si>
    <t>správa majetku kraje - externí architekt kraje</t>
  </si>
  <si>
    <r>
      <t xml:space="preserve">OP PS ČR-Sasko II - Pro horolezce neexistují hranice, v Muzeu Českého ráje v Turnově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</si>
  <si>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OP PS ČR-Sasko II - Pro horolezce neexistují hranice, v Muzeu Českého ráje v Turnově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</si>
  <si>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IROP Modernizace Severočeského muzea v Liberci – 2. etapa - </t>
    </r>
    <r>
      <rPr>
        <sz val="8"/>
        <color indexed="12"/>
        <rFont val="Arial"/>
        <family val="2"/>
        <charset val="238"/>
      </rPr>
      <t>spolufinancování LK</t>
    </r>
  </si>
  <si>
    <r>
      <t>IROP Modernizace Severočeského muzea v Liberci – 2. etapa -</t>
    </r>
    <r>
      <rPr>
        <b/>
        <sz val="8"/>
        <color indexed="10"/>
        <rFont val="Arial"/>
        <family val="2"/>
        <charset val="238"/>
      </rPr>
      <t xml:space="preserve"> </t>
    </r>
    <r>
      <rPr>
        <sz val="8"/>
        <color indexed="10"/>
        <rFont val="Arial"/>
        <family val="2"/>
        <charset val="238"/>
      </rPr>
      <t xml:space="preserve">předfinancování LK </t>
    </r>
  </si>
  <si>
    <r>
      <t>IROP Transformace – Domov a Centrum denních služeb Jablonec nad Nisou, p.o.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</si>
  <si>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 xml:space="preserve">IROP Transformace – Domov a Centrum denních služeb Jablonec nad Nisou, p.o.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</si>
  <si>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OP ŽP - ZTTV obv. konstrukcí  budovy SOŠ a SOU v České Lípě, pavilon B v ulici 28. Října - </t>
    </r>
    <r>
      <rPr>
        <sz val="8"/>
        <color indexed="12"/>
        <rFont val="Arial"/>
        <family val="2"/>
        <charset val="238"/>
      </rPr>
      <t xml:space="preserve">spolufinancování LK          </t>
    </r>
    <r>
      <rPr>
        <sz val="8"/>
        <rFont val="Arial"/>
        <family val="2"/>
        <charset val="238"/>
      </rPr>
      <t xml:space="preserve">  </t>
    </r>
  </si>
  <si>
    <r>
      <t xml:space="preserve">OP ŽP - ZTTV obv. konstrukcí  budovy SOŠ a SOU v České Lípě, pavilon B v ulici 28. Října - </t>
    </r>
    <r>
      <rPr>
        <sz val="8"/>
        <color indexed="10"/>
        <rFont val="Arial"/>
        <family val="2"/>
        <charset val="238"/>
      </rPr>
      <t xml:space="preserve">předfinancování LK            </t>
    </r>
  </si>
  <si>
    <r>
      <t xml:space="preserve">OP ŽP - ZTTV obv. konstrukcí budovy SOŠ a SOU v České Lípě, budovy v Lužické ulici - </t>
    </r>
    <r>
      <rPr>
        <sz val="8"/>
        <color indexed="12"/>
        <rFont val="Arial"/>
        <family val="2"/>
        <charset val="238"/>
      </rPr>
      <t xml:space="preserve">spolufinancování LK   </t>
    </r>
  </si>
  <si>
    <r>
      <t>OP ŽP - ZTTV obv. konstrukcí budovy SOŠ a SOU v České Lípě, budovy v Lužické ulici -</t>
    </r>
    <r>
      <rPr>
        <sz val="8"/>
        <color indexed="10"/>
        <rFont val="Arial"/>
        <family val="2"/>
        <charset val="238"/>
      </rPr>
      <t xml:space="preserve"> předfinancování LK   </t>
    </r>
  </si>
  <si>
    <r>
      <t>OPŽP energetické úspory Zámecká Frýdlant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</si>
  <si>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 energetické úspory Zámecká Frýdlant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</si>
  <si>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 - energetické úspory jídelny a dílen Na Bojišti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</si>
  <si>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 - energetické úspory jídelny a dílen Na Bojišti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</si>
  <si>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služeb, Česká Lípa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</si>
  <si>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služeb, Česká Lípa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</si>
  <si>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strojírenství a elektrotechniky, Liberec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</si>
  <si>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strojírenství a elektrotechniky, Liberec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</si>
  <si>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strojírenství a informatiky, Česká Lípa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</si>
  <si>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strojírenství a informatiky, Česká Lípa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</si>
  <si>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řemesel, Jablonec nad Nisou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</si>
  <si>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řemesel, Jablonec nad Nisou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</si>
  <si>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technické, Turnov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</si>
  <si>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technické, Turnov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</si>
  <si>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uměleckoprůmyslové, Kamenický Šenov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</si>
  <si>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uměleckoprůmyslové, Kamenický Šenov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</si>
  <si>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pro zemědělství, Frýdlant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</si>
  <si>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pro zemědělství, Frýdlant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</si>
  <si>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automobilového průmyslu, Vysoké n.J. 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</si>
  <si>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automobilového průmyslu, Vysoké n.J.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</si>
  <si>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Jazyková laboratoř pro výuku (Gymnázium Mimoň)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</si>
  <si>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Jazyková laboratoř pro výuku (Gymnázium Mimoň)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</si>
  <si>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(MAS) - rekonstrukce a modernizace přírod.laboratoře, Gymnázium Frýdlant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</si>
  <si>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(MAS) - rekonstrukce a modernizace přírod.laboratoře, Gymnázium Frýdlant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</si>
  <si>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</si>
  <si>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</si>
  <si>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SPŠ stavební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</si>
  <si>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SPŠ stavební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</si>
  <si>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 SPŠ strojní a elektr. a VOŠ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</si>
  <si>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 SPŠ strojní a elektr. a VOŠ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</si>
  <si>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 SPŠ textilní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</si>
  <si>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 SPŠ textilní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</si>
  <si>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školy- SŠ a Mateřská škola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</si>
  <si>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školy- SŠ a Mateřská škola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</si>
  <si>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 SŠ strojní, stav. a dopr.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</si>
  <si>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 SŠ strojní, stav. a dopr.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</si>
  <si>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  SPŠ technická Jablonec n.N.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</si>
  <si>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  SPŠ technická Jablonec n.N.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</si>
  <si>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 SŠ řemesel a služeb Jablonec n.N.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</si>
  <si>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 SŠ řemesel a služeb Jablonec n.N.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</si>
  <si>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Transformace – Domov Sluneční dvůr, p. o. JESTŘEBÍ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</si>
  <si>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Transformace – Domov Sluneční dvůr, p. o. JESTŘEBÍ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</si>
  <si>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Transformace – Domov Sluneční dvůr, p. o. LADA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</si>
  <si>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Transformace – Domov Sluneční dvůr, p. o. LADA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</si>
  <si>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IROP-APOSS - výstavba nových prostor 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</si>
  <si>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IROP-APOSS - výstavba nových prostor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</si>
  <si>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OPŽP snížení energetické náročnosti APOSS Liberec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</si>
  <si>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 snížení energetické náročnosti APOSS Liberec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</si>
  <si>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IROP-školy bez bariér-Gymnázia a OA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</si>
  <si>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IROP-školy bez bariér-Gymnázia a OA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</si>
  <si>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IROP-školy bez bariér-Gymnázium Jablonec n.N.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</si>
  <si>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IROP-školy bez bariér-Gymnázium Jablonec n.N.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</si>
  <si>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IROP-školy bez bariér-Gymnázium F.X.Šaldy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</si>
  <si>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IROP-školy bez bariér-Gymnázium F.X.Šaldy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</si>
  <si>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gymnázia a obchodní akademie - Gymn. Dr. A. Randy, Jablonec n. N.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</si>
  <si>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gymnázia a obchodní akademie - Gymn. Dr. A. Randy, Jablonec n. N.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</si>
  <si>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gymnázia a obchodní akademie - Gym. a SOŠ pedag.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</si>
  <si>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gymnázia a obchodní akademie - Gym. a SOŠ pedag.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</si>
  <si>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gymnázia a obchodní akademie - VOŠ mezinárodního obchodu a OA, Jablonec n.N.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</si>
  <si>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gymnázia a obchodní akademie - VOŠ mezinárodního obchodu a OA, Jablonec n.N.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</si>
  <si>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gymnázia a obchodní akademie - OA a Jazyková škola s právem státní jazykové zkoušky,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</si>
  <si>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gymnázia a obchodní akademie - OA a Jazyková škola s právem státní jazykové zkoušky,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</si>
  <si>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 ŽP - Energetické úspory OA, Česká Lípa - </t>
    </r>
    <r>
      <rPr>
        <sz val="8"/>
        <color indexed="12"/>
        <rFont val="Arial"/>
        <family val="2"/>
        <charset val="238"/>
      </rPr>
      <t xml:space="preserve">spolufinancování LK   </t>
    </r>
  </si>
  <si>
    <r>
      <t>OP ŽP - Energetické úspory OA, Česká Lípa -</t>
    </r>
    <r>
      <rPr>
        <sz val="8"/>
        <color indexed="10"/>
        <rFont val="Arial"/>
        <family val="2"/>
        <charset val="238"/>
      </rPr>
      <t xml:space="preserve"> předfinancování LK</t>
    </r>
  </si>
  <si>
    <t>Návrh limitů 2018 ze SVR</t>
  </si>
  <si>
    <r>
      <t xml:space="preserve">IROP Transformace – Domov Sluneční dvůr, p. o. - SOSNOVÁ - </t>
    </r>
    <r>
      <rPr>
        <sz val="8"/>
        <color indexed="12"/>
        <rFont val="Arial"/>
        <family val="2"/>
        <charset val="238"/>
      </rPr>
      <t>spolufinancování LK</t>
    </r>
  </si>
  <si>
    <r>
      <t>IROP Transformace – Domov Sluneční dvůr, p. o. - SOSNOVÁ -</t>
    </r>
    <r>
      <rPr>
        <sz val="8"/>
        <color indexed="10"/>
        <rFont val="Arial"/>
        <family val="2"/>
        <charset val="238"/>
      </rPr>
      <t xml:space="preserve"> předfinancování LK</t>
    </r>
  </si>
  <si>
    <t>142001</t>
  </si>
  <si>
    <t>ROZPOČET LIBERECKÉHO KRAJE 2018</t>
  </si>
  <si>
    <t>ORJ 01 - odbor kancelář hejtmana</t>
  </si>
  <si>
    <t>celkem</t>
  </si>
  <si>
    <t xml:space="preserve">výdajový limit resortu </t>
  </si>
  <si>
    <t>910</t>
  </si>
  <si>
    <t>zastupitelstvo - limit výdajů</t>
  </si>
  <si>
    <t>917</t>
  </si>
  <si>
    <t>transfery - limit výdajů</t>
  </si>
  <si>
    <t>931</t>
  </si>
  <si>
    <t xml:space="preserve">krizový fond - závazný limit výdajů </t>
  </si>
  <si>
    <t>926</t>
  </si>
  <si>
    <t>dotační fond - závazný limit výdajů</t>
  </si>
  <si>
    <t>910 01 - Zastupitelstvo / odbor kancelář hejtmana</t>
  </si>
  <si>
    <t>910 01</t>
  </si>
  <si>
    <t>Z A S T U P I T E L S T V O</t>
  </si>
  <si>
    <t>Limitované výdaje</t>
  </si>
  <si>
    <t>01xx</t>
  </si>
  <si>
    <t>limit výdajů na školení a vzdělávání celkem</t>
  </si>
  <si>
    <t>limit výdajů na pohoštění celkem</t>
  </si>
  <si>
    <t>limit výdajů na činnost zastupitelských klubů</t>
  </si>
  <si>
    <t>limit výdajů konzultační, poradenské a právní služby</t>
  </si>
  <si>
    <t>nákupy věcných darů</t>
  </si>
  <si>
    <t>Ostatní běžné výdaje</t>
  </si>
  <si>
    <t>RU</t>
  </si>
  <si>
    <t>cestovní náhrady - zahraniční pracovní cesty</t>
  </si>
  <si>
    <t>014900</t>
  </si>
  <si>
    <t>ostatní výdaje a služby</t>
  </si>
  <si>
    <t>024200</t>
  </si>
  <si>
    <t>cestovní náhrady - doprava a ubytování zahraničních návštěv</t>
  </si>
  <si>
    <t>024300</t>
  </si>
  <si>
    <t>překlady a tlumočení</t>
  </si>
  <si>
    <t>024500</t>
  </si>
  <si>
    <t>obálky, dopisy, vizitky, novoročenky, tiskopisy</t>
  </si>
  <si>
    <t>024600</t>
  </si>
  <si>
    <t>foto</t>
  </si>
  <si>
    <t>024700</t>
  </si>
  <si>
    <t>znaky, loga, vlajky LK</t>
  </si>
  <si>
    <t>024800</t>
  </si>
  <si>
    <t>cestovní náhrady - zahraniční pracovní cesty externích subjektů</t>
  </si>
  <si>
    <t>024900</t>
  </si>
  <si>
    <t>jednání Asociace krajů v LK</t>
  </si>
  <si>
    <t>914 01 - Působnosti / odbor kancelář hejtmana</t>
  </si>
  <si>
    <t>914 01</t>
  </si>
  <si>
    <t>Prevence a opatření pro krizové stavy</t>
  </si>
  <si>
    <t>018100</t>
  </si>
  <si>
    <t>prevence pro krizové stavy a cvičení krizového štábu</t>
  </si>
  <si>
    <t>018200</t>
  </si>
  <si>
    <t>činnost a vybavení krizového štábu</t>
  </si>
  <si>
    <t>018201</t>
  </si>
  <si>
    <t>provozní náklady chráněného pracoviště Česká Lípa</t>
  </si>
  <si>
    <t>018300</t>
  </si>
  <si>
    <t>opatření pro krizové stavy, školení obcí, BRK</t>
  </si>
  <si>
    <t>018400</t>
  </si>
  <si>
    <t>příprava hospodářských opatření pro krizové situace</t>
  </si>
  <si>
    <t>018700</t>
  </si>
  <si>
    <t>prevence kriminality v LK</t>
  </si>
  <si>
    <t>018900</t>
  </si>
  <si>
    <t>sběr dat a zpracování podkladů pro dílčí krizové plány</t>
  </si>
  <si>
    <t>018901</t>
  </si>
  <si>
    <t>datové spojení IZS - provoz</t>
  </si>
  <si>
    <t>019100</t>
  </si>
  <si>
    <t>zajištění úkolů v oblasti utajovaných informací</t>
  </si>
  <si>
    <t>019200</t>
  </si>
  <si>
    <t>krajské porady a semináře IZS pro obce</t>
  </si>
  <si>
    <t>019300</t>
  </si>
  <si>
    <t>úpravy a rozšíření SW projektu EU - Přeshraniční integrace informací, nástrojů, přístupů ….</t>
  </si>
  <si>
    <t>019400</t>
  </si>
  <si>
    <t>zásahové vozidlo pro mobilní řízení krizových situací</t>
  </si>
  <si>
    <t>Propagace a prezentace kraje</t>
  </si>
  <si>
    <t>025000</t>
  </si>
  <si>
    <t>propagační předměty</t>
  </si>
  <si>
    <t>025200</t>
  </si>
  <si>
    <t>monitoring</t>
  </si>
  <si>
    <t>025201</t>
  </si>
  <si>
    <t>mediální propagace LK</t>
  </si>
  <si>
    <t>025202</t>
  </si>
  <si>
    <t>reportážní a informační videa</t>
  </si>
  <si>
    <t>025203</t>
  </si>
  <si>
    <t xml:space="preserve">mediální prezentace LK - TV </t>
  </si>
  <si>
    <t>025204</t>
  </si>
  <si>
    <t>mediální prezentace LK - rádia</t>
  </si>
  <si>
    <t>025205</t>
  </si>
  <si>
    <t>mediální prezentace LK - tisk</t>
  </si>
  <si>
    <t>025206</t>
  </si>
  <si>
    <t>mediální prezentace LK - internet</t>
  </si>
  <si>
    <t>026300</t>
  </si>
  <si>
    <t>Nově z kraje</t>
  </si>
  <si>
    <t>025300</t>
  </si>
  <si>
    <t>kalendáře</t>
  </si>
  <si>
    <t>025400</t>
  </si>
  <si>
    <t>infografika</t>
  </si>
  <si>
    <t>025500</t>
  </si>
  <si>
    <t>ostatní akce</t>
  </si>
  <si>
    <t>025600</t>
  </si>
  <si>
    <t xml:space="preserve">KRAJ - příloha Libereckého kraje </t>
  </si>
  <si>
    <t>025700</t>
  </si>
  <si>
    <t xml:space="preserve">marketingová podpora regionálních výrobců </t>
  </si>
  <si>
    <t>025800</t>
  </si>
  <si>
    <t>partnerství St. Gallen</t>
  </si>
  <si>
    <t>025900</t>
  </si>
  <si>
    <t>web LK</t>
  </si>
  <si>
    <t>026100</t>
  </si>
  <si>
    <t>hejtmanský ples</t>
  </si>
  <si>
    <t>026200</t>
  </si>
  <si>
    <t>krajské slavnosti</t>
  </si>
  <si>
    <t>026600</t>
  </si>
  <si>
    <t>organizační zajištění významných návštěv v kraji</t>
  </si>
  <si>
    <t>026700</t>
  </si>
  <si>
    <t>akce pořádané ve spolupráci se zastoupením LK v EU</t>
  </si>
  <si>
    <t>026900</t>
  </si>
  <si>
    <t>grafický manuál</t>
  </si>
  <si>
    <t>027500</t>
  </si>
  <si>
    <t>zastoupení LK v Bruselu</t>
  </si>
  <si>
    <t>027600</t>
  </si>
  <si>
    <t>slavnostní večer k 28. říjnu (Pocty hejtmana LK)</t>
  </si>
  <si>
    <t>027700</t>
  </si>
  <si>
    <t>den otevřených dveří LK</t>
  </si>
  <si>
    <t>027900</t>
  </si>
  <si>
    <t>dny s hejtmanem</t>
  </si>
  <si>
    <t>028000</t>
  </si>
  <si>
    <t>výroční zpráva LK</t>
  </si>
  <si>
    <t>028100</t>
  </si>
  <si>
    <t>tripartita</t>
  </si>
  <si>
    <t>028200</t>
  </si>
  <si>
    <t>konference v Libereckém kraji</t>
  </si>
  <si>
    <t>028300</t>
  </si>
  <si>
    <t>kufříky pro prvňáky</t>
  </si>
  <si>
    <t>028400</t>
  </si>
  <si>
    <t>brožura Rok vlády</t>
  </si>
  <si>
    <t>028500</t>
  </si>
  <si>
    <t>memoriál záchranářů z Manhattanu</t>
  </si>
  <si>
    <t>028600</t>
  </si>
  <si>
    <t>manažer roku</t>
  </si>
  <si>
    <t>028700</t>
  </si>
  <si>
    <t>grafické práce, tisky, výlepy</t>
  </si>
  <si>
    <t>028800</t>
  </si>
  <si>
    <t>oslavy výročí vzniku ČR</t>
  </si>
  <si>
    <t>028900</t>
  </si>
  <si>
    <t>cizojazyčná publikace o Libereckém kraji</t>
  </si>
  <si>
    <t>917 01 - Transfery / odbor kancelář hejtmana</t>
  </si>
  <si>
    <t>917 01</t>
  </si>
  <si>
    <t>T R A N S F E R Y</t>
  </si>
  <si>
    <t>Neinvestiční dotace NNO a podobným organiz.</t>
  </si>
  <si>
    <t>0170001</t>
  </si>
  <si>
    <t>neinvestiční dary a neinvestiční transfery</t>
  </si>
  <si>
    <t>0170002</t>
  </si>
  <si>
    <t>Asociace krajů ČR - členský příspěvek</t>
  </si>
  <si>
    <t>0170003</t>
  </si>
  <si>
    <t>Sdružení obcí LK - provozní příspěvek</t>
  </si>
  <si>
    <t>0170004</t>
  </si>
  <si>
    <t>Euroregion Nisa - provozní příspěvek</t>
  </si>
  <si>
    <t>0170005</t>
  </si>
  <si>
    <t>Sdružení hasičů ČMS - neinvestiční dotace</t>
  </si>
  <si>
    <t>0170007</t>
  </si>
  <si>
    <t>Česká membránová platforma o. s. - mezinárodní konference</t>
  </si>
  <si>
    <t>0170011</t>
  </si>
  <si>
    <t xml:space="preserve">P.J.Art Production - Miss Libereckého kraje </t>
  </si>
  <si>
    <t>0170012</t>
  </si>
  <si>
    <t>0170013</t>
  </si>
  <si>
    <t>Brána Trojzemí</t>
  </si>
  <si>
    <t>ARCHA 13 Liberce 1757</t>
  </si>
  <si>
    <t>0170015</t>
  </si>
  <si>
    <t>Zoologická zahrada Liberec -konference</t>
  </si>
  <si>
    <t>0180224</t>
  </si>
  <si>
    <t>Dotace jednotkám požární ochrany obcí (SDH) k programu Ministerstva vnitra</t>
  </si>
  <si>
    <t>0170006</t>
  </si>
  <si>
    <t>Podpora sdružení místních samospráv</t>
  </si>
  <si>
    <t>0170009 4008</t>
  </si>
  <si>
    <t>Město Nový Bor- Sklářský festival IGS</t>
  </si>
  <si>
    <t>0170008</t>
  </si>
  <si>
    <t>Projekt KPBI (Kraje pro bezpečný internet)</t>
  </si>
  <si>
    <t>920 01 - Kapitálové výdaje / odbor kancelář hejtmana</t>
  </si>
  <si>
    <t>920 01</t>
  </si>
  <si>
    <t>019800</t>
  </si>
  <si>
    <t>chráněné pracoviště Česká Lípa</t>
  </si>
  <si>
    <t>926 01 - Dotační fond / odbor kancelář hejtmana</t>
  </si>
  <si>
    <t>926 xx</t>
  </si>
  <si>
    <t>D O T A Č N Í  F O N D   K R A J E</t>
  </si>
  <si>
    <t>ZU</t>
  </si>
  <si>
    <t>č. a.</t>
  </si>
  <si>
    <t xml:space="preserve">výdajový limit resortu v kapitole </t>
  </si>
  <si>
    <t>Programy podpory rozvoje požární ochrany</t>
  </si>
  <si>
    <t>1.1 Podpora jednotek požární ochrany obcí LK</t>
  </si>
  <si>
    <t>1.2 Podpora sdružení hasičů ČMS LK</t>
  </si>
  <si>
    <t>1.3 Dotace obcí na činnosti JPO II k programu MV ČR</t>
  </si>
  <si>
    <t>1.4 Prevence kriminality</t>
  </si>
  <si>
    <t>931 01 - Krizový fond / odbor kancelář hejtmana</t>
  </si>
  <si>
    <t>931 01</t>
  </si>
  <si>
    <t>K R I Z O V Ý   F O N D   K R A J E</t>
  </si>
  <si>
    <t>jmenovité investiční a neinvestiční akce resortu</t>
  </si>
  <si>
    <t>ORJ 02 - odbor regionálního rozvoje a evropských projektů</t>
  </si>
  <si>
    <t>914 02 - Působnosti / odbor regionálního rozvoje a evropských projektů</t>
  </si>
  <si>
    <t>914 02</t>
  </si>
  <si>
    <t>Plánování na úrovni LK</t>
  </si>
  <si>
    <t>1701000000</t>
  </si>
  <si>
    <t>koordinace koncepcí</t>
  </si>
  <si>
    <t>1705000000</t>
  </si>
  <si>
    <t>Program rozvoje LK 2014-2020</t>
  </si>
  <si>
    <t>1792100000</t>
  </si>
  <si>
    <t>Strategie inteligentní specializace</t>
  </si>
  <si>
    <t>Pořizování a správa dat</t>
  </si>
  <si>
    <t>1710000000</t>
  </si>
  <si>
    <t xml:space="preserve">pořizování dat </t>
  </si>
  <si>
    <t>Podpora regionálního rozvoje</t>
  </si>
  <si>
    <t>1730000000</t>
  </si>
  <si>
    <t>podpora regionálního a hospodářského rozvoje</t>
  </si>
  <si>
    <t>1732000000</t>
  </si>
  <si>
    <t>podpora venkova, MAS a mikroregionů</t>
  </si>
  <si>
    <t>1732020000</t>
  </si>
  <si>
    <t>Ralsko</t>
  </si>
  <si>
    <t>1732030000</t>
  </si>
  <si>
    <t>členství LK v Národní síti zdravých měst</t>
  </si>
  <si>
    <t>1733000000</t>
  </si>
  <si>
    <t>Strategie udržitelného rozvoje kraje</t>
  </si>
  <si>
    <t>1741000000</t>
  </si>
  <si>
    <t>koncepční podpora inovací</t>
  </si>
  <si>
    <t>1792010000</t>
  </si>
  <si>
    <t>příprava a řízení projektů LK</t>
  </si>
  <si>
    <t>Prezentace regionálního rozvoje</t>
  </si>
  <si>
    <t>1753000000</t>
  </si>
  <si>
    <t>prezentace hospodářského prostředí</t>
  </si>
  <si>
    <t>1754000000</t>
  </si>
  <si>
    <t>stavba roku</t>
  </si>
  <si>
    <t>Koordinace globálních grantů</t>
  </si>
  <si>
    <t>1780050000</t>
  </si>
  <si>
    <t xml:space="preserve">koordinace Kotlíkových dotací </t>
  </si>
  <si>
    <t>1780020000</t>
  </si>
  <si>
    <t>Vesnice roku</t>
  </si>
  <si>
    <t>Regionální surovinová politika</t>
  </si>
  <si>
    <t>1790000000</t>
  </si>
  <si>
    <t xml:space="preserve">plnění opatření ze "surovin.politiky LK"      </t>
  </si>
  <si>
    <t>1793000000</t>
  </si>
  <si>
    <t>SEA k Reg. Surovinové politice</t>
  </si>
  <si>
    <t>Agentura regionálníhorozvoje</t>
  </si>
  <si>
    <t>1792020000</t>
  </si>
  <si>
    <t>správa databáze brownfields</t>
  </si>
  <si>
    <t>Inovační centrum - podnikatelský inkubátor</t>
  </si>
  <si>
    <t>Strategie rozvoje Libereckého kraje 21+</t>
  </si>
  <si>
    <t>Můj kraj cestami proměn</t>
  </si>
  <si>
    <t>Žena regionu</t>
  </si>
  <si>
    <t>Podpora zadržování vody v krajině</t>
  </si>
  <si>
    <t>Chytrý region</t>
  </si>
  <si>
    <t>917 02 - Transfery / odbor regionálního rozvoje a evropských projektů</t>
  </si>
  <si>
    <t>917 02</t>
  </si>
  <si>
    <t>ESUS-NOVUM</t>
  </si>
  <si>
    <t>Podpora neziskového sektoru v LK</t>
  </si>
  <si>
    <t>MAS LAG Podralsko</t>
  </si>
  <si>
    <t>MAS Brána do Českého ráje</t>
  </si>
  <si>
    <t>MAS 'Přijďte pobejt!'</t>
  </si>
  <si>
    <t>MAS Achát</t>
  </si>
  <si>
    <t>MAS Český sever</t>
  </si>
  <si>
    <t>MAS Frýdlantsko</t>
  </si>
  <si>
    <t>MAS Podještědí</t>
  </si>
  <si>
    <t>O.P.S.pro Český ráj</t>
  </si>
  <si>
    <t>MAS Rozvoj Tanvaldska</t>
  </si>
  <si>
    <t>Má vlast cestami proměn</t>
  </si>
  <si>
    <t>Vesnice roku-kronika</t>
  </si>
  <si>
    <t>Vesnice roku-knihovna</t>
  </si>
  <si>
    <t>Implementace ISRR Krkonoše</t>
  </si>
  <si>
    <t>Rok republiky</t>
  </si>
  <si>
    <t>923 02 - Spolufinancování EU / odbor regionálního rozvoje a evropských projektů</t>
  </si>
  <si>
    <t>923 02</t>
  </si>
  <si>
    <t>00251000000</t>
  </si>
  <si>
    <r>
      <t xml:space="preserve">Technická pomoc GG - udržitelnost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</si>
  <si>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Technická pomoc GG - udržitelnost - </t>
    </r>
    <r>
      <rPr>
        <sz val="8"/>
        <color indexed="10"/>
        <rFont val="Arial"/>
        <family val="2"/>
        <charset val="238"/>
      </rPr>
      <t xml:space="preserve">předfinancování </t>
    </r>
    <r>
      <rPr>
        <sz val="8"/>
        <rFont val="Arial"/>
        <family val="2"/>
        <charset val="238"/>
      </rPr>
      <t>LK (100% na příslušný rok)</t>
    </r>
  </si>
  <si>
    <t>02600000000</t>
  </si>
  <si>
    <t>02640000000</t>
  </si>
  <si>
    <r>
      <t xml:space="preserve">ROP - Regionál. rada RS NUTS SV - </t>
    </r>
    <r>
      <rPr>
        <sz val="8"/>
        <color indexed="12"/>
        <rFont val="Arial"/>
        <family val="2"/>
        <charset val="238"/>
      </rPr>
      <t xml:space="preserve">spolufinancování LK </t>
    </r>
    <r>
      <rPr>
        <sz val="8"/>
        <rFont val="Arial"/>
        <family val="2"/>
        <charset val="238"/>
      </rPr>
      <t>(100% na příslušný rok)</t>
    </r>
  </si>
  <si>
    <t>02640010000</t>
  </si>
  <si>
    <r>
      <t xml:space="preserve">TP ČR-SASKO 2014 -2020 - </t>
    </r>
    <r>
      <rPr>
        <b/>
        <sz val="8"/>
        <rFont val="Arial"/>
        <family val="2"/>
        <charset val="238"/>
      </rPr>
      <t>s</t>
    </r>
    <r>
      <rPr>
        <sz val="8"/>
        <rFont val="Arial"/>
        <family val="2"/>
        <charset val="238"/>
      </rPr>
      <t>polufinancování LK (100% na příslušný rok)</t>
    </r>
  </si>
  <si>
    <r>
      <t xml:space="preserve">TP ČR-SASKO 2014-2020  </t>
    </r>
    <r>
      <rPr>
        <sz val="8"/>
        <color indexed="10"/>
        <rFont val="Arial"/>
        <family val="2"/>
        <charset val="238"/>
      </rPr>
      <t xml:space="preserve">předfinancování LK </t>
    </r>
    <r>
      <rPr>
        <sz val="8"/>
        <rFont val="Arial"/>
        <family val="2"/>
        <charset val="238"/>
      </rPr>
      <t>(100% na příslušný rok)</t>
    </r>
  </si>
  <si>
    <t>02640020000</t>
  </si>
  <si>
    <r>
      <t xml:space="preserve">TP ČR-POLSKO 2014 -2020 - </t>
    </r>
    <r>
      <rPr>
        <sz val="8"/>
        <color indexed="12"/>
        <rFont val="Arial"/>
        <family val="2"/>
        <charset val="238"/>
      </rPr>
      <t xml:space="preserve">spolufinancování LK </t>
    </r>
    <r>
      <rPr>
        <sz val="8"/>
        <rFont val="Arial"/>
        <family val="2"/>
        <charset val="238"/>
      </rPr>
      <t>(100% na příslušný rok)</t>
    </r>
  </si>
  <si>
    <r>
      <rPr>
        <sz val="8"/>
        <rFont val="Arial"/>
        <family val="2"/>
        <charset val="238"/>
      </rPr>
      <t xml:space="preserve">TP ČR-POLSKO 2014-2020 </t>
    </r>
    <r>
      <rPr>
        <sz val="8"/>
        <color indexed="10"/>
        <rFont val="Arial"/>
        <family val="2"/>
        <charset val="238"/>
      </rPr>
      <t xml:space="preserve">předfinancování LK </t>
    </r>
    <r>
      <rPr>
        <sz val="8"/>
        <rFont val="Arial"/>
        <family val="2"/>
        <charset val="238"/>
      </rPr>
      <t>(100% na příslušný rok)</t>
    </r>
  </si>
  <si>
    <t>02650010000</t>
  </si>
  <si>
    <r>
      <t xml:space="preserve">Smart akcelerátor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</si>
  <si>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Smart akcelerátor LK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</si>
  <si>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t>02650030000</t>
  </si>
  <si>
    <r>
      <t xml:space="preserve">OPTP - Regionální stálá konference II.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</si>
  <si>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OPTP - Regionální stálá konference II.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</si>
  <si>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t>02650040000</t>
  </si>
  <si>
    <r>
      <t xml:space="preserve">Danube 4.0 -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</si>
  <si>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Danube 4.0 -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</si>
  <si>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t>02657010000</t>
  </si>
  <si>
    <r>
      <t xml:space="preserve">IROP - Kybernetická bezpečnost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</si>
  <si>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Kybernetická bezpečnost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</si>
  <si>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t>06620130000</t>
  </si>
  <si>
    <r>
      <t xml:space="preserve">INTERREG V-A ČR-POLSKO - Kolem kolem Jizerek 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</si>
  <si>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INTERREG V-A ČR-POLSKO - Kolem kolem Jizerek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</si>
  <si>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t>08620040000</t>
  </si>
  <si>
    <r>
      <t xml:space="preserve">OPŽP-Studie odtokových poměrů vč. opatření Lužic. Nisa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</si>
  <si>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OPŽP-Studie odtokových poměrů vč. opatření Lužic. Nisa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</si>
  <si>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t>08620050000</t>
  </si>
  <si>
    <t>08620060000</t>
  </si>
  <si>
    <r>
      <t>OPŽP-Ošetření lipové aleje v Malé Skále -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</si>
  <si>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OPŽP-Ošetření lipové aleje v Malé Skále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</si>
  <si>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t>08620070000</t>
  </si>
  <si>
    <r>
      <t xml:space="preserve">OPŽP-Ošetření aleje Albrechtice-Vítkov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</si>
  <si>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OPŽP-Ošetření aleje Albrechtice-Vítkov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</si>
  <si>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t>08620080000</t>
  </si>
  <si>
    <r>
      <t xml:space="preserve">OPŽP-Ošetření aleje Kamenický Šenov-Slunečná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</si>
  <si>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OPŽP-Ošetření aleje Kamenický Šenov-Slunečná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</si>
  <si>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t>08620090000</t>
  </si>
  <si>
    <r>
      <t>OPŽP-Podpora kuňky -</t>
    </r>
    <r>
      <rPr>
        <sz val="8"/>
        <color indexed="10"/>
        <rFont val="Arial"/>
        <family val="2"/>
        <charset val="238"/>
      </rPr>
      <t xml:space="preserve"> Cihelenské a Manušické ryb.</t>
    </r>
    <r>
      <rPr>
        <sz val="8"/>
        <rFont val="Arial"/>
        <family val="2"/>
        <charset val="238"/>
      </rPr>
      <t xml:space="preserve">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</si>
  <si>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OPŽP-Podpora kuňky - </t>
    </r>
    <r>
      <rPr>
        <sz val="8"/>
        <color indexed="10"/>
        <rFont val="Arial"/>
        <family val="2"/>
        <charset val="238"/>
      </rPr>
      <t>Cihelenské a Manušické ryb</t>
    </r>
    <r>
      <rPr>
        <sz val="8"/>
        <rFont val="Arial"/>
        <family val="2"/>
        <charset val="238"/>
      </rPr>
      <t>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</si>
  <si>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t>08620100000</t>
  </si>
  <si>
    <r>
      <t>OPŽP Valteřická alej, Zámecká alej, Stvolínky -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</si>
  <si>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 Valteřická alej, Zámecká alej, Stvolínky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</si>
  <si>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t>08620110000</t>
  </si>
  <si>
    <r>
      <t xml:space="preserve">OPŽP Alej Karolíny Světlé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</si>
  <si>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 Alej Karolíny Světlé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</si>
  <si>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t>08620120000</t>
  </si>
  <si>
    <t>08620130000</t>
  </si>
  <si>
    <t>08620140000</t>
  </si>
  <si>
    <t>09620041910</t>
  </si>
  <si>
    <r>
      <t>IROP - Rozvoj IS ZZS LK -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</si>
  <si>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IROP - Rozvoj IS ZZS LK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</si>
  <si>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 ŽP - Kotlíkové dotace II. (rezerva)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</si>
  <si>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rPr>
        <sz val="8"/>
        <rFont val="Arial"/>
        <family val="2"/>
        <charset val="238"/>
      </rPr>
      <t xml:space="preserve">OP ŽP - Kotlíkové dotace II. (rezerva) </t>
    </r>
    <r>
      <rPr>
        <sz val="8"/>
        <color indexed="10"/>
        <rFont val="Arial"/>
        <family val="2"/>
        <charset val="238"/>
      </rPr>
      <t xml:space="preserve">- předfinancování LK </t>
    </r>
    <r>
      <rPr>
        <sz val="8"/>
        <rFont val="Arial"/>
        <family val="2"/>
        <charset val="238"/>
      </rPr>
      <t>(100% na příslušný rok)</t>
    </r>
  </si>
  <si>
    <t>926 02 - Dotační fond / odbor regionálního rozvoje a evropských projektů</t>
  </si>
  <si>
    <t>926 02</t>
  </si>
  <si>
    <t>Programy resortu regionálního rozvoje a evropských projektů</t>
  </si>
  <si>
    <t>požadavky nastaveny dle výsledků programů 2017</t>
  </si>
  <si>
    <t>020100000000</t>
  </si>
  <si>
    <t>2.1 Program obnovy venkova</t>
  </si>
  <si>
    <t>020200000000</t>
  </si>
  <si>
    <t>2.2 Regionální inovační program</t>
  </si>
  <si>
    <t>020500000000</t>
  </si>
  <si>
    <t>2.5 Podpora regionálních výrobků, výrobců a tradičních řemesel</t>
  </si>
  <si>
    <t>020600000000</t>
  </si>
  <si>
    <t>2.6 Podpora místní Agendy 21</t>
  </si>
  <si>
    <t>020700000000</t>
  </si>
  <si>
    <t>2.7 Podpora mateřských center</t>
  </si>
  <si>
    <t>ORJ 04 - odbor školství, mládeže, tělovýchovy a sportu</t>
  </si>
  <si>
    <t>912</t>
  </si>
  <si>
    <t xml:space="preserve">účelové příspěvky - limit výdajů </t>
  </si>
  <si>
    <t>913</t>
  </si>
  <si>
    <t xml:space="preserve">příspěvkové organizace - limit výdajů </t>
  </si>
  <si>
    <t>912 04 - Účelové příspěvky PO / odbor školství, mládeže, tělovýchovy a sportu</t>
  </si>
  <si>
    <t>912 04</t>
  </si>
  <si>
    <t>Ú Č E L O V É   P Ř Í S P Ě V K Y   PO</t>
  </si>
  <si>
    <t>jmenovité inv. a neinv. akce resortu</t>
  </si>
  <si>
    <t>04500010000</t>
  </si>
  <si>
    <t>Stipendijní program pro žáky odborných škol</t>
  </si>
  <si>
    <t>04500020000</t>
  </si>
  <si>
    <t>Diagnostické nástroje pro školská poradenská zařízení</t>
  </si>
  <si>
    <t>04501021437</t>
  </si>
  <si>
    <t>SOŠ a SOU, Česká Lípa, 28. října 2707, p.o. - Burza středních škol QUO VADIS 2018</t>
  </si>
  <si>
    <t>04501031452</t>
  </si>
  <si>
    <t>OA, HŠ a SOŠ, Turnov, Zborovská 519, p.o. - 22. - Burza středních škol 2018</t>
  </si>
  <si>
    <t>04500050000</t>
  </si>
  <si>
    <t>Podpora aktivit příspěvkových organizací</t>
  </si>
  <si>
    <t>04501041409</t>
  </si>
  <si>
    <t>Gymnázium Dr. A.Randy, Jablonec nad Nisou - Ústřední kolo Fyzikální olympiády 2018</t>
  </si>
  <si>
    <t>913 04 - Příspěvkové organizace / odbor školství, mládeže, tělovýchovy a sportu</t>
  </si>
  <si>
    <t>913 04</t>
  </si>
  <si>
    <t>P Ř Í S P Ě V K O V É   O R G A N I Z A C E</t>
  </si>
  <si>
    <t>příspěvek na provoz</t>
  </si>
  <si>
    <t>příspěvek na odpisy</t>
  </si>
  <si>
    <t>č.org.</t>
  </si>
  <si>
    <t>1411</t>
  </si>
  <si>
    <t>Gymnázium a SOŠ pedagogická, Liberec, Jeronýmova 425/27</t>
  </si>
  <si>
    <t>1405</t>
  </si>
  <si>
    <t>Gymnázium F.X.Šaldy, Liberec 11, Partyzánská 530</t>
  </si>
  <si>
    <t>Gymnázium, Frýdlant, Mládeže 884</t>
  </si>
  <si>
    <t>1420</t>
  </si>
  <si>
    <t>SPŠ stavební, Liberec 1, Sokolovské náměstí 14</t>
  </si>
  <si>
    <t xml:space="preserve">SPŠ strojní a elektro. a VOŠ, Liberec 1, Masarykova 3 </t>
  </si>
  <si>
    <t>1422</t>
  </si>
  <si>
    <t>Střední průmyslová škola textilní, Liberec, Tyršova 1</t>
  </si>
  <si>
    <t>1414</t>
  </si>
  <si>
    <t>Obchodní akademie a Jazyková škola s PSJZ Liberec, Šamánkova 500/8</t>
  </si>
  <si>
    <t>1429</t>
  </si>
  <si>
    <t>Střední zdravotnická škola a VOŠ zdravotnická, Liberec, Kostelní 9</t>
  </si>
  <si>
    <t>1448</t>
  </si>
  <si>
    <t>Střední škola hospodářská a lesnická, Frýdlant, Bělíkova 1387</t>
  </si>
  <si>
    <t>1433</t>
  </si>
  <si>
    <t>Střední škola strojní, stavební a dopravní, Liberec II, Truhlářská 360/3</t>
  </si>
  <si>
    <t>1442</t>
  </si>
  <si>
    <t>Střední škola gastronomie a služeb, Liberec, Dvorská 447/29</t>
  </si>
  <si>
    <t>1432</t>
  </si>
  <si>
    <t xml:space="preserve">Střední škola a Mateřská škola, Na Bojišti 15, Liberec </t>
  </si>
  <si>
    <t>1450</t>
  </si>
  <si>
    <t>Střední odborná škola, Liberec, Jablonecká 999</t>
  </si>
  <si>
    <t>1455</t>
  </si>
  <si>
    <t>ZŠ a MŠ logopedická, Liberec, E.Krásnohorské 921</t>
  </si>
  <si>
    <t>1456</t>
  </si>
  <si>
    <t>ZŠ a MŠ pro tělesně postižené, Liberec, Lužická 920/7</t>
  </si>
  <si>
    <t>1475</t>
  </si>
  <si>
    <t>Dětský domov, Frýdlant, Větrov 3005</t>
  </si>
  <si>
    <t>1493</t>
  </si>
  <si>
    <t>Pedagogicko-psychologická poradna, Liberec 2, Truhlářská 3</t>
  </si>
  <si>
    <t>1460</t>
  </si>
  <si>
    <t>ZŠ a MŠ při nemocnici, Liberec, Husova 357/10</t>
  </si>
  <si>
    <t>1471</t>
  </si>
  <si>
    <t>Dětský domov, Jablonné v Podještědí, Zámecká 1</t>
  </si>
  <si>
    <t>1404</t>
  </si>
  <si>
    <t>Gymnázium a Obchodní akademie, Tanvald, Školní 305</t>
  </si>
  <si>
    <t>1403</t>
  </si>
  <si>
    <t>Gymnázium, Jablonec nad Nisou, U Balvanu 16</t>
  </si>
  <si>
    <t>1409</t>
  </si>
  <si>
    <t>Gymnázium Dr. Antona Randy, Jablonec nad Nisou</t>
  </si>
  <si>
    <t>1427</t>
  </si>
  <si>
    <t>SUPŠ sklářská, Železný Brod, Smetanovo zátiší 470</t>
  </si>
  <si>
    <t>1426</t>
  </si>
  <si>
    <t>SUPŠ a VOŠ, Jablonec nad Nisou, Horní náměstí 1</t>
  </si>
  <si>
    <t>1413</t>
  </si>
  <si>
    <t>VOŠ mezinár.obchodu a OA, Jablonec nad Nisou, Horní náměstí 15</t>
  </si>
  <si>
    <t>1438</t>
  </si>
  <si>
    <t>Střední průmyslová škola technická, Jablonec n. Nisou, Belgická 4852</t>
  </si>
  <si>
    <t>1440</t>
  </si>
  <si>
    <t>Střední škola řemesel a služeb, Jablonec nad N., Smetanova 66</t>
  </si>
  <si>
    <t>1474</t>
  </si>
  <si>
    <t>Dětský domov, Jablonec nad Nisou, Pasecká 20</t>
  </si>
  <si>
    <t>1457</t>
  </si>
  <si>
    <t>Základní škola, Jablonec nad Nisou, Liberecká 1734/31</t>
  </si>
  <si>
    <t>1462</t>
  </si>
  <si>
    <t>Základní škola a Mateřská škola, Jablonec nad Nisou, Kamenná 404/4</t>
  </si>
  <si>
    <t>1463</t>
  </si>
  <si>
    <t>Základní škola, Tanvald, Údolí Kamenice 238</t>
  </si>
  <si>
    <t>1492</t>
  </si>
  <si>
    <t>Pedagogicko-psychologická poradna, Jablonec n. N.</t>
  </si>
  <si>
    <t>1401</t>
  </si>
  <si>
    <t>Gymnázium, Česká Lípa, Žitavská 2969</t>
  </si>
  <si>
    <t>1402</t>
  </si>
  <si>
    <t>Gymnázium, Mimoň, Letná 263</t>
  </si>
  <si>
    <t>1412</t>
  </si>
  <si>
    <t>Obchodní akademie, Česká Lípa, náměstí Osvobození 422</t>
  </si>
  <si>
    <t>1418</t>
  </si>
  <si>
    <t>Střední průmyslová škola, Česká Lípa, Havlíčkova 426</t>
  </si>
  <si>
    <t>1437</t>
  </si>
  <si>
    <t>Střední odborná škola a SOU, Česká Lípa, 28. října 2707</t>
  </si>
  <si>
    <t>1424</t>
  </si>
  <si>
    <t>VOŠ sklářská a SŠ, Nový Bor, Wolkerova 316</t>
  </si>
  <si>
    <t>1425</t>
  </si>
  <si>
    <t>SUPŠ sklářská, Kamenický Šenov, Havlíčkova 57</t>
  </si>
  <si>
    <t>1459</t>
  </si>
  <si>
    <t>ZŠ a MŠ při dětské léčebně, Cvikov, Ústavní 531</t>
  </si>
  <si>
    <t>1472</t>
  </si>
  <si>
    <t>Dětský domov, ZŠ a MŠ, Krompach 47</t>
  </si>
  <si>
    <t>1470</t>
  </si>
  <si>
    <t>Dětský domov, Česká Lípa, Mariánská 570</t>
  </si>
  <si>
    <t>1473</t>
  </si>
  <si>
    <t>Dětský domov, Dubá-Deštná 6</t>
  </si>
  <si>
    <t>1491</t>
  </si>
  <si>
    <t>Pedagogicko-psychologická poradna, Česká Lípa, Havlíčkova 443</t>
  </si>
  <si>
    <t>1410</t>
  </si>
  <si>
    <t>Gymnázium a Střední odborná škola, Jilemnice, Tkalcovská 460</t>
  </si>
  <si>
    <t>1407</t>
  </si>
  <si>
    <t>Gymnázium Ivana Olbrachta, Semily, Nad Špejcharem 574</t>
  </si>
  <si>
    <t>1408</t>
  </si>
  <si>
    <t>Gymnázium, Turnov, Jana Palacha 804</t>
  </si>
  <si>
    <t>1430</t>
  </si>
  <si>
    <t>Střední zdravotnická škola, Turnov, 28. října 1390</t>
  </si>
  <si>
    <t>1434</t>
  </si>
  <si>
    <t>Integrovaná střední škola, Semily, 28. října 607</t>
  </si>
  <si>
    <t>1443</t>
  </si>
  <si>
    <t>Střední škola, Lomnice nad Popelkou, Antala Staška 213</t>
  </si>
  <si>
    <t>1436</t>
  </si>
  <si>
    <t xml:space="preserve">Integrovaná střední škola, Vysoké nad Jizerou, Dr. Farského 300 </t>
  </si>
  <si>
    <t>1428</t>
  </si>
  <si>
    <t>SUPŠ a Vyšší odborná škola, Turnov, Skálova 373</t>
  </si>
  <si>
    <t>1469</t>
  </si>
  <si>
    <t>Základní škola speciální, Semily, Nádražní 213</t>
  </si>
  <si>
    <t>1468</t>
  </si>
  <si>
    <t>Základní škola a Mateřská škola, Jilemnice, Komenského 103</t>
  </si>
  <si>
    <t>1476</t>
  </si>
  <si>
    <t>Dětský domov, Semily, Nad školami 480</t>
  </si>
  <si>
    <t>1494</t>
  </si>
  <si>
    <t>Pedagogicko-psychologická poradna a speciálně pedagogické centrum, Semily</t>
  </si>
  <si>
    <t>1452</t>
  </si>
  <si>
    <t>OA, Hotel.škola a Stř.odborná škola, Turnov, Zborovská 519</t>
  </si>
  <si>
    <t>finanční rezerva na řešení provoz. potřeb v průběh. roku</t>
  </si>
  <si>
    <t>914 04 - Působnosti / odbor školství, mládeže, tělovýchovy a sportu</t>
  </si>
  <si>
    <t>914 04</t>
  </si>
  <si>
    <t>Výkon působností dle zákona č. 561/04 Sb.</t>
  </si>
  <si>
    <t>0411000000</t>
  </si>
  <si>
    <t>jmenování a odvolání ředitelů krajských škol</t>
  </si>
  <si>
    <t>0413000000</t>
  </si>
  <si>
    <t>metodická pomoc školám</t>
  </si>
  <si>
    <t>0419000000</t>
  </si>
  <si>
    <t>posudky</t>
  </si>
  <si>
    <t>0420000000</t>
  </si>
  <si>
    <t>koncepční materiály</t>
  </si>
  <si>
    <t>Ostatní činnosti</t>
  </si>
  <si>
    <t>0449000000</t>
  </si>
  <si>
    <t>primární prevence rizikového chování</t>
  </si>
  <si>
    <t>0459000000</t>
  </si>
  <si>
    <t>podpora odborného vzdělávání</t>
  </si>
  <si>
    <t>0465000000</t>
  </si>
  <si>
    <t>veletrh vzdělávání a pracovních příležitostí</t>
  </si>
  <si>
    <t>0481010000</t>
  </si>
  <si>
    <t>soutěže - podpora talentovaných dětí a mládeže</t>
  </si>
  <si>
    <t>0482390000</t>
  </si>
  <si>
    <t>nostrifikace</t>
  </si>
  <si>
    <t xml:space="preserve">Udržitelnost projektů spolufinancovaných EU </t>
  </si>
  <si>
    <t>0440080000</t>
  </si>
  <si>
    <t>Hodnocení kvality ve vzdělávání LK</t>
  </si>
  <si>
    <t>0450100000</t>
  </si>
  <si>
    <t>Poradenství v LK</t>
  </si>
  <si>
    <t>0440070000</t>
  </si>
  <si>
    <t>Informační a vzdělávací portál LK</t>
  </si>
  <si>
    <t>0450140000</t>
  </si>
  <si>
    <t>Podpora přírodovědného a technického vzdělávání v LK</t>
  </si>
  <si>
    <t>0440050000</t>
  </si>
  <si>
    <t xml:space="preserve">EHP/Norsko - Revitalizace hřišť - 2.etapa </t>
  </si>
  <si>
    <t xml:space="preserve">DU </t>
  </si>
  <si>
    <t>Sport v regionu</t>
  </si>
  <si>
    <t>0486990000</t>
  </si>
  <si>
    <t>Hry olympiád dětí a mládeže</t>
  </si>
  <si>
    <t>917 04 - Transfery / odbor školství, mládeže, tělovýchovy a sportu</t>
  </si>
  <si>
    <t>917 04</t>
  </si>
  <si>
    <t>Ostatní činnosti ve školství</t>
  </si>
  <si>
    <t>04700010000</t>
  </si>
  <si>
    <t>04700020000</t>
  </si>
  <si>
    <t>04800796035</t>
  </si>
  <si>
    <t>Technická univerzita v Liberci, Studentská 1402/2, Liberec 1 - Cena hejtmana Libereckého kraje pro studenty TUL</t>
  </si>
  <si>
    <t>04800813007</t>
  </si>
  <si>
    <t>Město Železný Brod, nám. 3. května 1, 468 22 Železný Brod - Skleněné městečko</t>
  </si>
  <si>
    <t>04804650000</t>
  </si>
  <si>
    <t>Asociace pro mládež, vědu a techniku AMAVET, z.s., Starochodovská 1360/78, Praha 4, 149 00 - Festival vědy a technicky pro děti a mládež</t>
  </si>
  <si>
    <t>04806180000</t>
  </si>
  <si>
    <t xml:space="preserve">DDÚ,SVP a ZŠ, Liberec, p.o. - Zajištění provozu ambulantních střediskek výchovné péče </t>
  </si>
  <si>
    <t>04803070000</t>
  </si>
  <si>
    <t>IQLANDIA, o.p.s., Liberec - podpora vzdělávání mládeže</t>
  </si>
  <si>
    <t>04801926035</t>
  </si>
  <si>
    <t xml:space="preserve">Technická univerzita v Liberci, Studentská 1402/2, Liberec 1 - Dětská univerzita </t>
  </si>
  <si>
    <t>04805010000</t>
  </si>
  <si>
    <t xml:space="preserve">Sdružení pro rozvoj Libereckého kraje - Pakt zaměstnanosti </t>
  </si>
  <si>
    <t>04805003455</t>
  </si>
  <si>
    <t xml:space="preserve">ZUŠ, Jablonec n/N, Podhorská 47, p.o. - Akademie umění a kultury pro seniory </t>
  </si>
  <si>
    <t>04804802330</t>
  </si>
  <si>
    <t>DDM Větrník, Liberec, p.o. - Realizace okresních kol soutěží v okrese Liberec a krajských kol soutěží pro žáky LK</t>
  </si>
  <si>
    <t>04804814476</t>
  </si>
  <si>
    <t>DDM Libertin, Česká Lípa, p.o. - Realizace okresních kol soutěží v okrese Česká Lípa</t>
  </si>
  <si>
    <t>04804823454</t>
  </si>
  <si>
    <t>DDM Vikýř, Jablonec n/N, p.o. - Realizace okresních kol soutěží v okrese Jablonec n/N</t>
  </si>
  <si>
    <t>04804835443</t>
  </si>
  <si>
    <t>ZŠ Dr.F.L.Riegra, Semily, p.o. - Realizace okresních kol soutěží v okrese Semily</t>
  </si>
  <si>
    <t>04806190000</t>
  </si>
  <si>
    <t>Pěvecké sbory Libereckého kraje</t>
  </si>
  <si>
    <t>04804890000</t>
  </si>
  <si>
    <t>Program k naplňování Koncepce podpory mládeže na krajské úrovni</t>
  </si>
  <si>
    <t>Podpora obcí při změně zřizovatelských funkcí</t>
  </si>
  <si>
    <t xml:space="preserve">  </t>
  </si>
  <si>
    <t>04803092494</t>
  </si>
  <si>
    <t>ZŠ Nové Město pod Smrkem - Zajištění stab.podm.pro vzdělávání žáků ZŠ spec. a ZŠ prakt.</t>
  </si>
  <si>
    <t>04800880000</t>
  </si>
  <si>
    <t>Systémová podpora vzdělávání žáků ve speciálních ZŠ</t>
  </si>
  <si>
    <t>Významné sportovní areály</t>
  </si>
  <si>
    <t>04804970000</t>
  </si>
  <si>
    <t xml:space="preserve">Jizerská o.p.s., Bedřichov - Jizerská magistrála </t>
  </si>
  <si>
    <t>04804980000</t>
  </si>
  <si>
    <t>Krkonoše - svazek měst a obcí, Vrchlabí - Krkonošská magistrála</t>
  </si>
  <si>
    <t>04804994104</t>
  </si>
  <si>
    <t>SVAZEK OBCÍ NOVOBORSKA, Nový Bor - Úprava a údržba Lužickohorské magistrály</t>
  </si>
  <si>
    <t>Sportovně společenské aktivity</t>
  </si>
  <si>
    <t>04801790000</t>
  </si>
  <si>
    <t xml:space="preserve">Liberecká sportovní a tělovýchovná organizace, o.s., Liberec - Sport Film Liberec </t>
  </si>
  <si>
    <t>04803110000</t>
  </si>
  <si>
    <t>Krajská organizace ČUS Libereckého kraje, Liberec - Anketa sportovec LK</t>
  </si>
  <si>
    <t>04801850000</t>
  </si>
  <si>
    <t>Nadační fond severočeských olympioniků, Jablonec n/N - Humanitární podpora Nadač.fondu severoč.olympioniků</t>
  </si>
  <si>
    <t>04804680000</t>
  </si>
  <si>
    <t>SKI KLUB JIZERSKÁ PADESÁTKA z.s., IČ: 41324471 -Jizerská padesátka</t>
  </si>
  <si>
    <t>04804700000</t>
  </si>
  <si>
    <t xml:space="preserve">Memoriál Ludvíka Daňka -  AC Turnov, z.s., IČ: 00527271 -Memoriál Ludvíka Daňka </t>
  </si>
  <si>
    <t>04804710000</t>
  </si>
  <si>
    <t>PAKLI SPORT KLUB, IČ: 70226130 - International MTB marathon Malevil Cup -</t>
  </si>
  <si>
    <t>04805890000</t>
  </si>
  <si>
    <t xml:space="preserve">TJ Dosky z.s. - EURO HRY Doksy </t>
  </si>
  <si>
    <t>04805900000</t>
  </si>
  <si>
    <t>Handy Cyklo Maraton - Cesta za snem, z.s.</t>
  </si>
  <si>
    <t>920 04 - Kapitálové výdaje / odbor školství, mládeže, tělovýchovy a sportu</t>
  </si>
  <si>
    <t>920 04</t>
  </si>
  <si>
    <t>0491811427</t>
  </si>
  <si>
    <t>Střední uměleckoprůmyslová škola, Železný Brod - rekonstrukce části domova mládeže</t>
  </si>
  <si>
    <t>0491831430</t>
  </si>
  <si>
    <t>Střední zdravotnická škola, Turnov, p.o. - změna zdroje vytápění objektu školy a domova mládeže</t>
  </si>
  <si>
    <t>0491841493</t>
  </si>
  <si>
    <t>Pedagogicko-psychologická poradna, Liberec, p.o. - rekonstrukce objektu  domova mládeže, Zeyerova 31, Liberec</t>
  </si>
  <si>
    <t>0491851433</t>
  </si>
  <si>
    <t>Střední škola strojní, stavební a dopravní, Liberec, p.o. - změna vytápění objektu strojních dílen v Řepné ul., Liberec (na plyn)</t>
  </si>
  <si>
    <t>923 04 - Spolufinancování EU /odbor školství, mládeže, tělovýchovy a sportu</t>
  </si>
  <si>
    <t>923 04</t>
  </si>
  <si>
    <t>04600010000</t>
  </si>
  <si>
    <r>
      <t xml:space="preserve">Strategické plánování rozvoje vzdělávací soustavy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</si>
  <si>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04600080000</t>
  </si>
  <si>
    <r>
      <t>Škola a sklo - inkubátor na cestě do života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</si>
  <si>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t>04600070000</t>
  </si>
  <si>
    <r>
      <t xml:space="preserve">Naplňování krajského akčního plánu LK I. - 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</si>
  <si>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04600060000</t>
  </si>
  <si>
    <r>
      <t xml:space="preserve">Demokratická kultura žáků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</si>
  <si>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926 04 - Dotační fond / odbor školství, mládeže, tělovýchovy a sportu</t>
  </si>
  <si>
    <t>926 04</t>
  </si>
  <si>
    <t>Programy školství, mládeže a zaměstnanosti</t>
  </si>
  <si>
    <t xml:space="preserve">4.1 Program volnočasových aktivit </t>
  </si>
  <si>
    <t>4.3. Specifická primární prevence rizikového chování</t>
  </si>
  <si>
    <t>40400000000</t>
  </si>
  <si>
    <t>4.4 Program Soutěže a podpora talentovaných dětí a mládeže</t>
  </si>
  <si>
    <t>40700000000</t>
  </si>
  <si>
    <t>4.7. Podpora kompenzačních pomůcek pro žáky s podpůrnými opatřeními</t>
  </si>
  <si>
    <t>Programy podpor tělovýchovy a sportu</t>
  </si>
  <si>
    <t>42300000000</t>
  </si>
  <si>
    <t xml:space="preserve">4.23 Program Sportovní akce </t>
  </si>
  <si>
    <t>42600000000</t>
  </si>
  <si>
    <t>4.26 Program Podpora sportovní činnosti dětí a mládeže ve sportovních klubech</t>
  </si>
  <si>
    <t>Odvody PO - příjmy rozpočtu 2018</t>
  </si>
  <si>
    <t>tis.Kč</t>
  </si>
  <si>
    <t xml:space="preserve">Nedaňové příjmy </t>
  </si>
  <si>
    <t>u k a z a t e l</t>
  </si>
  <si>
    <t>ORG</t>
  </si>
  <si>
    <t>§</t>
  </si>
  <si>
    <t>pol.</t>
  </si>
  <si>
    <t>odvody PO v resortu školství, mládeže a zaměstnanost</t>
  </si>
  <si>
    <t>Gymnázium Česká Lípa</t>
  </si>
  <si>
    <t>Gymnázium Mimoň</t>
  </si>
  <si>
    <t>Gymnázium Jablonec nad Nisou, U Balvanu</t>
  </si>
  <si>
    <t>Gymnázium F.X.Šaldy Liberec</t>
  </si>
  <si>
    <t>Gymnázium Frýdlant</t>
  </si>
  <si>
    <t>Gymnázium Ivana Olbrachta Semily</t>
  </si>
  <si>
    <t>Gymnázium Dr. Antona Randy Jablonec nad Nisou</t>
  </si>
  <si>
    <t>Gymnázium a Střední odborná škola Jilemnice</t>
  </si>
  <si>
    <t>Gymnázium  a Střední odborná škola pedagogická Liberec</t>
  </si>
  <si>
    <t>Obchodní akademie Česká Lípa</t>
  </si>
  <si>
    <t>VOŠ MO a Obchodní akademie Jablonec nad Nisou</t>
  </si>
  <si>
    <t>Obchodní akademie a Jazyková škola s PSJŠ Liberec</t>
  </si>
  <si>
    <t>Střední průmyslová škola Česká Lípa</t>
  </si>
  <si>
    <t>Střední průmyslová škola stavební Liberec</t>
  </si>
  <si>
    <t xml:space="preserve">SPŠ strojní a elektro a Vyšší odborná škola Liberec </t>
  </si>
  <si>
    <t>Střední průmyslová škola textilní Liberec</t>
  </si>
  <si>
    <t>Vyšší odborná škola sklářská a Střední škola Nový Bor</t>
  </si>
  <si>
    <t>Střední umprům.škola sklářská Kamenický Šenov</t>
  </si>
  <si>
    <t>Střední umprům.sklářská Železný Brod</t>
  </si>
  <si>
    <t>Střední umprům.škola a Vyšší odborná škola Turnov</t>
  </si>
  <si>
    <t>Střední zdravotnická škola Turnov</t>
  </si>
  <si>
    <t>Střední škola a MŠ Liberec</t>
  </si>
  <si>
    <t xml:space="preserve">Střední škola strojní, stavební a dopravní Liberec </t>
  </si>
  <si>
    <t>Integrovaná střední škola Semily</t>
  </si>
  <si>
    <t>Integrovaná střední škola Vysoké nad Jizerou</t>
  </si>
  <si>
    <t>Střední odborná škola a Střední odb.učiliště Česká Lípa</t>
  </si>
  <si>
    <t>Střední průmyslová škola technická Jablonec nad Nisou</t>
  </si>
  <si>
    <t>Střední škola řemesel a služeb Jablonec nad Nisou</t>
  </si>
  <si>
    <t>Střední škola gastronomie a služeb Liberec</t>
  </si>
  <si>
    <t>Střední škola Lomnice nad Popelkou</t>
  </si>
  <si>
    <t>Střední škola hospodářská a lesnická Frýdlant</t>
  </si>
  <si>
    <t>Střední odborná škola Liberec</t>
  </si>
  <si>
    <t>OA, Hotelová škola a SOŠ Turnov</t>
  </si>
  <si>
    <t>Základní škola a MŠ logopedická Liberec</t>
  </si>
  <si>
    <t>Základní škola a MŠ pro tělesně postižené Liberec</t>
  </si>
  <si>
    <t>Základní škola a MŠ Jablonec nad Nisou</t>
  </si>
  <si>
    <t>Základní škola speciální Semily</t>
  </si>
  <si>
    <t>Dětský domov Česká Lípa</t>
  </si>
  <si>
    <t>Dětský domov Jablonné v Podještědí</t>
  </si>
  <si>
    <t xml:space="preserve">Dětský domov, ZŠ a MŠ Krompach </t>
  </si>
  <si>
    <t>Dětský domov Dubá - Deštná</t>
  </si>
  <si>
    <t>Dětský domov Jablonec nad Nisou</t>
  </si>
  <si>
    <t>Dětský domov Frýdlant</t>
  </si>
  <si>
    <t>Dětský domov Semily</t>
  </si>
  <si>
    <t>Pedagogicko-psychologická poradna Jablonec nad Nisou</t>
  </si>
  <si>
    <t>ORJ 05 - odbor sociálních věcí</t>
  </si>
  <si>
    <t>912 05 - Účelové příspěvky PO / odbor sociálních věcí</t>
  </si>
  <si>
    <t>912 05</t>
  </si>
  <si>
    <t>913 05 - Příspěvkové organizace / odbor sociálních věcí</t>
  </si>
  <si>
    <t>913 05</t>
  </si>
  <si>
    <t>Jedličkův ústav Liberec</t>
  </si>
  <si>
    <t>Centrum  intervenčních a psychosociálních služeb LK</t>
  </si>
  <si>
    <t>Domov pro osoby se zdravotním postižením Mařenice</t>
  </si>
  <si>
    <t>Domov Sluneční dům Jestřebí</t>
  </si>
  <si>
    <t>Denní a pobytové sociální služby Česká Lípa</t>
  </si>
  <si>
    <t>Služby sociální péče TEREZA Benešov u Semil</t>
  </si>
  <si>
    <t>Domov důchodců Sloup v Čechách</t>
  </si>
  <si>
    <t>Domov důchodců Rokytnice nad Jizerou</t>
  </si>
  <si>
    <t>Domov důchodců Jablonecké Paseky</t>
  </si>
  <si>
    <t>Domov důchodců Velké Hamry</t>
  </si>
  <si>
    <t>Domov pro seniory Vratislavice nad Nisou</t>
  </si>
  <si>
    <t>Domov důchodců Český Dub</t>
  </si>
  <si>
    <t>Domov důchodců Jindřichovice pod Smrkem</t>
  </si>
  <si>
    <t>Dům seniorů Liberec - Františkov</t>
  </si>
  <si>
    <t>Domov Raspenava</t>
  </si>
  <si>
    <t>APOSS Liberec</t>
  </si>
  <si>
    <t>Domov a Centrum aktivity Hodkovice nad Mohelkou</t>
  </si>
  <si>
    <t>Domov a Centrum denních služeb Jablonec n.N.</t>
  </si>
  <si>
    <t>Dětské centrum Liberec</t>
  </si>
  <si>
    <t>914 05 - Působnosti / odbor sociálních věcí</t>
  </si>
  <si>
    <t>914 05</t>
  </si>
  <si>
    <t>Sociální práce</t>
  </si>
  <si>
    <t>051500</t>
  </si>
  <si>
    <t>sociální práce - metodická pomoc obcím</t>
  </si>
  <si>
    <t>Sociálně-právní ochrana</t>
  </si>
  <si>
    <t>052000</t>
  </si>
  <si>
    <t>SPO - metodická pomoc obcím</t>
  </si>
  <si>
    <t>052300</t>
  </si>
  <si>
    <t>krajská setkání pěstounů</t>
  </si>
  <si>
    <t>052400</t>
  </si>
  <si>
    <t>poradní sbor</t>
  </si>
  <si>
    <t>052500</t>
  </si>
  <si>
    <t>zabezpečení psychologických posudků pro náhradní rodinnou péči</t>
  </si>
  <si>
    <t>v SRV byly spojeny ORG 52500 a 52501</t>
  </si>
  <si>
    <t>052501</t>
  </si>
  <si>
    <t>pěstounská péče - lékařské a psycholog.posudky</t>
  </si>
  <si>
    <t>052800</t>
  </si>
  <si>
    <t>rodinná politika</t>
  </si>
  <si>
    <t>Koordinátor pro záležitosti národnost. menšin a cizinců</t>
  </si>
  <si>
    <t>053000</t>
  </si>
  <si>
    <t>metodická činnost koordinátora</t>
  </si>
  <si>
    <t>Činnost protidrogového koordinátora</t>
  </si>
  <si>
    <t>057000</t>
  </si>
  <si>
    <t>protidrogová politika</t>
  </si>
  <si>
    <t>Veřejné opatrovnictví</t>
  </si>
  <si>
    <t>057010</t>
  </si>
  <si>
    <t>metodická pomoc obcím v rámci veřejného opatrovnictví</t>
  </si>
  <si>
    <t>Sociální služby</t>
  </si>
  <si>
    <t>054000</t>
  </si>
  <si>
    <t>metodické vedení sociálních služeb</t>
  </si>
  <si>
    <t>054400</t>
  </si>
  <si>
    <t xml:space="preserve">veletrh sociálních služeb </t>
  </si>
  <si>
    <t>054600</t>
  </si>
  <si>
    <t>katalog poskytovatelů sociálních služeb</t>
  </si>
  <si>
    <t>054800</t>
  </si>
  <si>
    <t>volnočasové aktivity seniorů LK</t>
  </si>
  <si>
    <t>054801</t>
  </si>
  <si>
    <t>zasedání komise Rady Asociace krajů ČR pro sociální věci</t>
  </si>
  <si>
    <t>054802</t>
  </si>
  <si>
    <t>Agentura regionálního rozvoje</t>
  </si>
  <si>
    <t>Zpracování odborných posudků</t>
  </si>
  <si>
    <t>055000</t>
  </si>
  <si>
    <t>zpracování odborných posudků, konzultační a právní služby</t>
  </si>
  <si>
    <t>Střednědobý plán rozvoje sociálních služeb</t>
  </si>
  <si>
    <t>056000</t>
  </si>
  <si>
    <t>strategie soc.služeb poskytovatelů a obcí</t>
  </si>
  <si>
    <t>056100</t>
  </si>
  <si>
    <t>IT aplikace (hosting, servisní podpora a příp. úpravy)</t>
  </si>
  <si>
    <t>058601</t>
  </si>
  <si>
    <t>stoleté výročí vzniku Československé republiky</t>
  </si>
  <si>
    <t>058602</t>
  </si>
  <si>
    <t>dary pro uživatele zařízení sociálních služeb LK, kteří v roce 2018 oslaví 100 a více let</t>
  </si>
  <si>
    <t>917 05 - Transfery / odbor sociálních věcí</t>
  </si>
  <si>
    <t>917 05</t>
  </si>
  <si>
    <t>Neinvestiční a investiční transfery</t>
  </si>
  <si>
    <t>0570001</t>
  </si>
  <si>
    <t>0570007</t>
  </si>
  <si>
    <t>Podpora ojedinělých projektů zaměřených na řešení naléhavých potřeb financování v sociální oblasti Libereckého kraje</t>
  </si>
  <si>
    <t>0570091</t>
  </si>
  <si>
    <t xml:space="preserve">Financování sociálních služeb z prostředků LK </t>
  </si>
  <si>
    <t>0580006</t>
  </si>
  <si>
    <t>Euroklíč</t>
  </si>
  <si>
    <t>0580009</t>
  </si>
  <si>
    <t>Festival národnostních menšin</t>
  </si>
  <si>
    <t>0580017</t>
  </si>
  <si>
    <t>činnost Krajské rady seniorů Libereckého kraje</t>
  </si>
  <si>
    <t>920 05 - Kapitálové výdaje / odbor sociálních věcí</t>
  </si>
  <si>
    <t>920 05</t>
  </si>
  <si>
    <t>0590710000</t>
  </si>
  <si>
    <t>Rozvojové záměry příspěvkových organizací</t>
  </si>
  <si>
    <t>0590721513</t>
  </si>
  <si>
    <t>Domov důchodců Velké Hamry - přístavba budovy PD</t>
  </si>
  <si>
    <t>0590731514</t>
  </si>
  <si>
    <t>Domov pro seniory Vratislavice - rekonstrukce kuchyně PD</t>
  </si>
  <si>
    <t>923 05 - Spolufinancování EU /odbor sociálních věcí</t>
  </si>
  <si>
    <t>923 05</t>
  </si>
  <si>
    <t>05600020000</t>
  </si>
  <si>
    <r>
      <t xml:space="preserve">Podpora a rozvoj služeb v komunitě pro osoby se zdravotním postižením v Libereckém kraji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</si>
  <si>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05600010000</t>
  </si>
  <si>
    <r>
      <t xml:space="preserve">Procesy střednědobého plánování, síťování a financování sociálních služeb v Libereckém kraji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</si>
  <si>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05600030000</t>
  </si>
  <si>
    <r>
      <t xml:space="preserve">Podpora a rozvoj SS pro rodiny a děti v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</si>
  <si>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05600040000</t>
  </si>
  <si>
    <r>
      <t xml:space="preserve">Systémová podpora rodin s dětmi v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</si>
  <si>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odvody PO v resortu sociálních věcí</t>
  </si>
  <si>
    <t xml:space="preserve">Jedličkův ústav Liberec </t>
  </si>
  <si>
    <t>Domov Sluneční dvůr Jestřebí</t>
  </si>
  <si>
    <t>Domov seniorů Liberec - Františkov</t>
  </si>
  <si>
    <t>ORJ 06 - odbor dopravy</t>
  </si>
  <si>
    <t>912 06 - Účelové příspěvky PO / odbor dopravy</t>
  </si>
  <si>
    <t>912 06</t>
  </si>
  <si>
    <t>0690801601</t>
  </si>
  <si>
    <t xml:space="preserve">Obnova a údržba alejí na Frýdlantsku   </t>
  </si>
  <si>
    <t>Projektové dokumentace na silnice LK II. a III. třídy pro 2018 - 2019</t>
  </si>
  <si>
    <t>Demolice havarijních objektů v bývalém VP Ralsko</t>
  </si>
  <si>
    <t>Rekonstrukce objektu KSS LK, České mládeže, Liberec</t>
  </si>
  <si>
    <t>913 06 - Příspěvkové organizace / odbor dopravy</t>
  </si>
  <si>
    <t>913 06</t>
  </si>
  <si>
    <t>1601</t>
  </si>
  <si>
    <t xml:space="preserve">Krajská správa silnic LK, p.o. - provozní příspěvek </t>
  </si>
  <si>
    <t>914 06 - Působnosti / odbor dopravy</t>
  </si>
  <si>
    <t>914 06</t>
  </si>
  <si>
    <t>Silniční doprava a hospodářství</t>
  </si>
  <si>
    <t>0610000000</t>
  </si>
  <si>
    <t>studie, dokumentace a služby</t>
  </si>
  <si>
    <t>0612000000</t>
  </si>
  <si>
    <t>posudky, metodika, školení</t>
  </si>
  <si>
    <t>0614000000</t>
  </si>
  <si>
    <t>údržba cyklodopravy</t>
  </si>
  <si>
    <t>0615000000</t>
  </si>
  <si>
    <t>platby věcných břemen</t>
  </si>
  <si>
    <t>0662000000</t>
  </si>
  <si>
    <t>zahraniční spolupráce</t>
  </si>
  <si>
    <t>0665000000</t>
  </si>
  <si>
    <t>Silnice LK,a.s.-vklad základního jmění</t>
  </si>
  <si>
    <t>Bezpečnost silničního provozu</t>
  </si>
  <si>
    <t>0620000000</t>
  </si>
  <si>
    <t>krajský program BESIP</t>
  </si>
  <si>
    <t>0626000000</t>
  </si>
  <si>
    <t>kampaň "Nepřiměřená rychlost"</t>
  </si>
  <si>
    <t>Dopravní obslužnost</t>
  </si>
  <si>
    <t>0650000000</t>
  </si>
  <si>
    <t>dopravní obslužnost autobusová kraj + obce</t>
  </si>
  <si>
    <t>0653000000</t>
  </si>
  <si>
    <t>dopravní obslužnost drážní (pouze vlak)</t>
  </si>
  <si>
    <t>0656000000</t>
  </si>
  <si>
    <t>dopravní obslužnost autobusová - protarifovací ztráta</t>
  </si>
  <si>
    <t>0661000000</t>
  </si>
  <si>
    <t>činnost dopravního svazu</t>
  </si>
  <si>
    <t>0663000000</t>
  </si>
  <si>
    <t xml:space="preserve">integrovaný dopravní systém </t>
  </si>
  <si>
    <t>917 06 - Transfery / odbor dopravy</t>
  </si>
  <si>
    <t>917 06</t>
  </si>
  <si>
    <t>Transfery v resortu dopravy</t>
  </si>
  <si>
    <t>06700010000</t>
  </si>
  <si>
    <t>KORID LK, spol. s r.o.</t>
  </si>
  <si>
    <t>06700020000</t>
  </si>
  <si>
    <t>podpora dopravní výchovy - DDH v kraji</t>
  </si>
  <si>
    <t>06700022002</t>
  </si>
  <si>
    <t>podpora dopravní výchovy - DDH Český Dub</t>
  </si>
  <si>
    <t>06700032003</t>
  </si>
  <si>
    <t>podpora dopravní výchovy - DDH Frýdlant</t>
  </si>
  <si>
    <t>06700042007</t>
  </si>
  <si>
    <t>podpora dopravní výchovy - DDH Chrastava</t>
  </si>
  <si>
    <t>06700052038</t>
  </si>
  <si>
    <t>podpora dopravní výchovy - DDH Osečná</t>
  </si>
  <si>
    <t>06700063001</t>
  </si>
  <si>
    <t>podpora dopravní výchovy - DDH Jablonec nad Nisou</t>
  </si>
  <si>
    <t>06700074001</t>
  </si>
  <si>
    <t>podpora dopravní výchovy - DDH Česká Lípa</t>
  </si>
  <si>
    <t>06700085008</t>
  </si>
  <si>
    <t>podpora dopravní výchovy - DDH Turnov</t>
  </si>
  <si>
    <t>06700095029</t>
  </si>
  <si>
    <t>podpora dopravní výchovy - DDH Košťálov</t>
  </si>
  <si>
    <t>06700102001</t>
  </si>
  <si>
    <t>podpora dopravní výchovy - DDH Liberec</t>
  </si>
  <si>
    <t>06800070000</t>
  </si>
  <si>
    <t>Na kole jen s přilbou</t>
  </si>
  <si>
    <t>06800215103</t>
  </si>
  <si>
    <t>Jilemnice - zkapacitnění vod.zdroje Bátovka a Benecko, D.Štěpanice - likvidace odpadních vod - VHS</t>
  </si>
  <si>
    <t>920 06 - Kapitálové výdaje / odbor dopravy</t>
  </si>
  <si>
    <t>920 06</t>
  </si>
  <si>
    <t>0670000000</t>
  </si>
  <si>
    <t>výkupy pozemků pod komunikacemi</t>
  </si>
  <si>
    <t>0690810000</t>
  </si>
  <si>
    <t>velkoplošné opravy havarijních úseků - nerozepsaná rezerva</t>
  </si>
  <si>
    <t>obnova a údržba alejí na Frýdlantsku</t>
  </si>
  <si>
    <t>923 06 - Spolufinancování EU / odbor dopravy</t>
  </si>
  <si>
    <t>923 06</t>
  </si>
  <si>
    <t>06600011601</t>
  </si>
  <si>
    <r>
      <t>Intereg V-A – Od zámku Frýdlant k zámku Czocha -</t>
    </r>
    <r>
      <rPr>
        <b/>
        <sz val="8"/>
        <color indexed="12"/>
        <rFont val="Arial"/>
        <family val="2"/>
        <charset val="238"/>
      </rPr>
      <t xml:space="preserve"> spolufinancování LK </t>
    </r>
    <r>
      <rPr>
        <sz val="8"/>
        <rFont val="Arial"/>
        <family val="2"/>
        <charset val="238"/>
      </rPr>
      <t xml:space="preserve">(LK + SR) </t>
    </r>
  </si>
  <si>
    <r>
      <t>Interreg V-A – Od zámku Frýdlant k zámku Czocha -</t>
    </r>
    <r>
      <rPr>
        <sz val="8"/>
        <color indexed="10"/>
        <rFont val="Arial"/>
        <family val="2"/>
        <charset val="238"/>
      </rPr>
      <t xml:space="preserve"> předfinancování LK</t>
    </r>
  </si>
  <si>
    <t>06600020000</t>
  </si>
  <si>
    <r>
      <t xml:space="preserve">Rozvoj společné dopravní koncepce veřejné dopravy v příhraničních oblastech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- transfer na KORID LK, spol. s r.o.</t>
    </r>
  </si>
  <si>
    <t>06620030000</t>
  </si>
  <si>
    <r>
      <t xml:space="preserve">IROP Okružní křižovatky II/292 a II/289 Semily, ul. Bořkovská, Brodská - </t>
    </r>
    <r>
      <rPr>
        <sz val="8"/>
        <color indexed="12"/>
        <rFont val="Arial"/>
        <family val="2"/>
        <charset val="238"/>
      </rPr>
      <t>spolufinancování LK</t>
    </r>
  </si>
  <si>
    <t>06620040000</t>
  </si>
  <si>
    <r>
      <t xml:space="preserve">IROP - II/292 Benešov u Semil - </t>
    </r>
    <r>
      <rPr>
        <sz val="8"/>
        <color indexed="12"/>
        <rFont val="Arial"/>
        <family val="2"/>
        <charset val="238"/>
      </rPr>
      <t>spolufinancování LK</t>
    </r>
  </si>
  <si>
    <t>06620050000</t>
  </si>
  <si>
    <t>06620060000</t>
  </si>
  <si>
    <r>
      <t xml:space="preserve">IROP - II/2904 Mníšek od III/2907 - Oldřichov (hum.) - </t>
    </r>
    <r>
      <rPr>
        <sz val="8"/>
        <color indexed="12"/>
        <rFont val="Arial"/>
        <family val="2"/>
        <charset val="238"/>
      </rPr>
      <t>spolufinancování LK</t>
    </r>
  </si>
  <si>
    <t>06620070000</t>
  </si>
  <si>
    <t>06620100000</t>
  </si>
  <si>
    <r>
      <t xml:space="preserve">IROP - II/286 Jilemnice - Košťálov - </t>
    </r>
    <r>
      <rPr>
        <sz val="8"/>
        <color indexed="12"/>
        <rFont val="Arial"/>
        <family val="2"/>
        <charset val="238"/>
      </rPr>
      <t>spolufinancování LK</t>
    </r>
  </si>
  <si>
    <t>06620110000</t>
  </si>
  <si>
    <r>
      <t xml:space="preserve">IROP - II/293 Jilemnice humanizace - </t>
    </r>
    <r>
      <rPr>
        <sz val="8"/>
        <color indexed="12"/>
        <rFont val="Arial"/>
        <family val="2"/>
        <charset val="238"/>
      </rPr>
      <t>spolufinancování LK</t>
    </r>
  </si>
  <si>
    <t>06620120000</t>
  </si>
  <si>
    <t>06620140000</t>
  </si>
  <si>
    <r>
      <t xml:space="preserve">Jablonné v Podještědí - 2. etapa - </t>
    </r>
    <r>
      <rPr>
        <sz val="8"/>
        <color indexed="12"/>
        <rFont val="Arial"/>
        <family val="2"/>
        <charset val="238"/>
      </rPr>
      <t>spolufinancování LK</t>
    </r>
  </si>
  <si>
    <t>06620150000</t>
  </si>
  <si>
    <r>
      <t xml:space="preserve">IROP-II/268 Mimoň-hranice Libereckého kraje - </t>
    </r>
    <r>
      <rPr>
        <sz val="8"/>
        <color indexed="12"/>
        <rFont val="Arial"/>
        <family val="2"/>
        <charset val="238"/>
      </rPr>
      <t>spolufinancování LK</t>
    </r>
  </si>
  <si>
    <t>06620160000</t>
  </si>
  <si>
    <r>
      <t xml:space="preserve">IROP-II/290 Roprachtice-Kořenov - </t>
    </r>
    <r>
      <rPr>
        <sz val="8"/>
        <color indexed="12"/>
        <rFont val="Arial"/>
        <family val="2"/>
        <charset val="238"/>
      </rPr>
      <t>spolufinancování LK</t>
    </r>
  </si>
  <si>
    <t>06620170000</t>
  </si>
  <si>
    <r>
      <t xml:space="preserve">IROP-II/610 Turnov-hranice LK  - </t>
    </r>
    <r>
      <rPr>
        <sz val="8"/>
        <color indexed="12"/>
        <rFont val="Arial"/>
        <family val="2"/>
        <charset val="238"/>
      </rPr>
      <t>spolufinancování LK</t>
    </r>
  </si>
  <si>
    <t>6620180000</t>
  </si>
  <si>
    <r>
      <t xml:space="preserve">IROP - Silnice II/278, okružní křižovatka Stráž pod Ralskem - </t>
    </r>
    <r>
      <rPr>
        <sz val="8"/>
        <color indexed="12"/>
        <rFont val="Arial"/>
        <family val="2"/>
        <charset val="238"/>
      </rPr>
      <t>spolufinancování LK</t>
    </r>
  </si>
  <si>
    <t>6620190000</t>
  </si>
  <si>
    <r>
      <t xml:space="preserve">IROP - Silnice II/592 Kryštofovo údolí-Křižany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</si>
  <si>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Silnice II/286 ul. Žižkova, Jilemnice - </t>
    </r>
    <r>
      <rPr>
        <sz val="8"/>
        <color indexed="12"/>
        <rFont val="Arial"/>
        <family val="2"/>
        <charset val="238"/>
      </rPr>
      <t>spolufinancování LK</t>
    </r>
  </si>
  <si>
    <t>926 06 - Dotační fond / odbor dopravy</t>
  </si>
  <si>
    <t>926 06</t>
  </si>
  <si>
    <t>Programy resortu Dopravy</t>
  </si>
  <si>
    <t>6.1 Program na podporu rozvoje cyklistické dopravy</t>
  </si>
  <si>
    <t>6.3 Program na podporu projektové činnosti</t>
  </si>
  <si>
    <t>6.4 Program na výchovu a vzdělávací programy</t>
  </si>
  <si>
    <t>odvody PO v resortu dopravy</t>
  </si>
  <si>
    <t>Krajská správa silnic Libereckého kraje</t>
  </si>
  <si>
    <t>ORJ 07 - odbor kultury, památkové péče a cestovního ruchu</t>
  </si>
  <si>
    <t>912 07 - Účelové příspěvky PO / odbor kultury, památkové péče a cestovního ruchu</t>
  </si>
  <si>
    <t>912 07</t>
  </si>
  <si>
    <t>7500051704</t>
  </si>
  <si>
    <t>VMGČL - obnova sgrafit Červený dům Česká Lípa - II.etapa</t>
  </si>
  <si>
    <t>Severočeské muzeum Liberec – Zajištění záchranného archeologického výzkumu u akce „Silnice II/270 Jablonné v Podještědí – 2. etapa“</t>
  </si>
  <si>
    <t>913 07 - Příspěvkové organizace / odbor kultury, památkové péče a cestovního ruchu</t>
  </si>
  <si>
    <t>913 07</t>
  </si>
  <si>
    <t>1701</t>
  </si>
  <si>
    <t>Krajská vědecká knihovna v Liberci</t>
  </si>
  <si>
    <t>1702</t>
  </si>
  <si>
    <t xml:space="preserve">Severočeké muzeum v Liberci </t>
  </si>
  <si>
    <t>1703</t>
  </si>
  <si>
    <t xml:space="preserve">Oblastní galerie v Liberci </t>
  </si>
  <si>
    <t>1704</t>
  </si>
  <si>
    <t xml:space="preserve">Vlastivědné muzeum a galerie v České Lípě </t>
  </si>
  <si>
    <t>1705</t>
  </si>
  <si>
    <t>Muzeum Českého ráje v Turnově</t>
  </si>
  <si>
    <t>914 07 - Působnosti / odbor kultury, památkové péče a cest. ruchu</t>
  </si>
  <si>
    <t>914 07</t>
  </si>
  <si>
    <t>Činnosti v kultuře</t>
  </si>
  <si>
    <t>0712000000</t>
  </si>
  <si>
    <t>činnosti v kultuře - propagace kultury v LK</t>
  </si>
  <si>
    <t>Památková péče</t>
  </si>
  <si>
    <t>0721000000</t>
  </si>
  <si>
    <t>propagace památkové péče</t>
  </si>
  <si>
    <t>Dny lidové architektury</t>
  </si>
  <si>
    <t>0725000000</t>
  </si>
  <si>
    <t>Lidová architektura - kniha</t>
  </si>
  <si>
    <t>Cestovní ruch</t>
  </si>
  <si>
    <t>0731000000</t>
  </si>
  <si>
    <t>marketingová podpora</t>
  </si>
  <si>
    <t>0733000000</t>
  </si>
  <si>
    <t>turistická infrastruktura cestovního ruchu</t>
  </si>
  <si>
    <t>0750060000</t>
  </si>
  <si>
    <t>Hřebenovka</t>
  </si>
  <si>
    <t>0750110000</t>
  </si>
  <si>
    <t>Moderní příležitosti marketingu cestovního ruchu</t>
  </si>
  <si>
    <t>1750270000</t>
  </si>
  <si>
    <t>Integrovaný projekt cestovního ruchu Libereckého kraje</t>
  </si>
  <si>
    <t>917 07 - Transfery / odbor kultury, památkové péče a cestovního ruchu</t>
  </si>
  <si>
    <t>917 07</t>
  </si>
  <si>
    <t>Regionální funkce knihoven</t>
  </si>
  <si>
    <t>07700011701</t>
  </si>
  <si>
    <t>07700023702</t>
  </si>
  <si>
    <t>Městská knihovna Jablonec nad Nisou</t>
  </si>
  <si>
    <t>07700034701</t>
  </si>
  <si>
    <t>Městská knihovna Česká Lípa</t>
  </si>
  <si>
    <t>07700045710</t>
  </si>
  <si>
    <t>Městská knihovna Semily</t>
  </si>
  <si>
    <t>Podpora českých divadel - Liberec</t>
  </si>
  <si>
    <t>07700052701</t>
  </si>
  <si>
    <t>Divadlo F.X.Šaldy Liberec</t>
  </si>
  <si>
    <t>07700062703</t>
  </si>
  <si>
    <t>Naivní divadlo Liberec</t>
  </si>
  <si>
    <r>
      <t>Podpora vybraných aktivit v resortu</t>
    </r>
    <r>
      <rPr>
        <sz val="8"/>
        <rFont val="Arial"/>
        <family val="2"/>
        <charset val="238"/>
      </rPr>
      <t xml:space="preserve"> </t>
    </r>
  </si>
  <si>
    <t>07700070000</t>
  </si>
  <si>
    <t xml:space="preserve">Podpora rozvoje turistického regionu Český ráj - Sdružení Český ráj </t>
  </si>
  <si>
    <t>07700080000</t>
  </si>
  <si>
    <r>
      <t xml:space="preserve">Podpora rozvoje turistického regionu </t>
    </r>
    <r>
      <rPr>
        <sz val="7"/>
        <rFont val="Arial"/>
        <family val="2"/>
        <charset val="238"/>
      </rPr>
      <t>Českolipsko - Sdružení Českolipsko</t>
    </r>
  </si>
  <si>
    <t>07700090000</t>
  </si>
  <si>
    <t xml:space="preserve">Podpora rozvoje turistického regionu Jizerské hory - Jizerské hory </t>
  </si>
  <si>
    <t>07700100000</t>
  </si>
  <si>
    <t>Podpora rozvoje turistického regionu Krkonoše - svazek měst a obcí</t>
  </si>
  <si>
    <t>07700110000</t>
  </si>
  <si>
    <r>
      <t xml:space="preserve">Marketingové aktivity sdružení-Sdružení pro rozvoj </t>
    </r>
    <r>
      <rPr>
        <sz val="7"/>
        <rFont val="Arial"/>
        <family val="2"/>
        <charset val="238"/>
      </rPr>
      <t>cestovního ruchu LK</t>
    </r>
  </si>
  <si>
    <t>07700120000</t>
  </si>
  <si>
    <t>Obnova značení turistických tras - Klub českých turistů</t>
  </si>
  <si>
    <t xml:space="preserve"> </t>
  </si>
  <si>
    <t>07700130000</t>
  </si>
  <si>
    <t>Veletrh Euroregiontour Jablonec nad Nisou-Eurocentrum s.r.o.  Jbc.</t>
  </si>
  <si>
    <t>07700140000</t>
  </si>
  <si>
    <r>
      <t>Podpora postupových soutěží a přehlídek neprofesionálních uměleckých aktivit dětí,</t>
    </r>
    <r>
      <rPr>
        <sz val="7"/>
        <rFont val="Arial"/>
        <family val="2"/>
        <charset val="238"/>
      </rPr>
      <t xml:space="preserve"> mládeže a dospělých - různí žadatele - organizátoři postupových přehlídek v LK</t>
    </r>
  </si>
  <si>
    <t>07700150000</t>
  </si>
  <si>
    <r>
      <t xml:space="preserve">Mezinár.hudební festival Lípa Musica - </t>
    </r>
    <r>
      <rPr>
        <sz val="7"/>
        <rFont val="Arial"/>
        <family val="2"/>
        <charset val="238"/>
      </rPr>
      <t>ARBOR - spol pro duch.kult, Č.Lípa</t>
    </r>
  </si>
  <si>
    <t>07700160000</t>
  </si>
  <si>
    <r>
      <t xml:space="preserve">Dvořákův festival – Dvořákův Turnov </t>
    </r>
    <r>
      <rPr>
        <sz val="7"/>
        <rFont val="Arial"/>
        <family val="2"/>
        <charset val="238"/>
      </rPr>
      <t xml:space="preserve">a Sychrov-Spolek přátel hud.festivalu </t>
    </r>
  </si>
  <si>
    <t>07700170000</t>
  </si>
  <si>
    <r>
      <t xml:space="preserve">Mezinár.pěvecký festival Bohemia </t>
    </r>
    <r>
      <rPr>
        <sz val="8"/>
        <rFont val="Arial"/>
        <family val="2"/>
        <charset val="238"/>
      </rPr>
      <t xml:space="preserve">Cantát Liberec </t>
    </r>
  </si>
  <si>
    <t>07700180000</t>
  </si>
  <si>
    <t>Křehká krása Jablonec n.N-Svaz výrobců skla</t>
  </si>
  <si>
    <t>07700190000</t>
  </si>
  <si>
    <t>Podpora vybraných aktivit v resortu - rezerva</t>
  </si>
  <si>
    <t>07700200000</t>
  </si>
  <si>
    <t>Podpora publikační činnosti v roce 2016 - Národní památkový ústav</t>
  </si>
  <si>
    <t>07800010000</t>
  </si>
  <si>
    <r>
      <t xml:space="preserve">Mezinárodní folklórní festival v Jablonci </t>
    </r>
    <r>
      <rPr>
        <sz val="7"/>
        <rFont val="Arial"/>
        <family val="2"/>
        <charset val="238"/>
      </rPr>
      <t>nad Nisou-Eurocentrum s.r.o. Jbc.</t>
    </r>
  </si>
  <si>
    <t>07800450000</t>
  </si>
  <si>
    <t>Obnovení vnitřního vybaveni na Ještědu - Ještěd 73, Liberec</t>
  </si>
  <si>
    <t>07801040000</t>
  </si>
  <si>
    <t>BIG BAND JAM 2016 -  Big O Band - Marek Ottl</t>
  </si>
  <si>
    <t>07801050000</t>
  </si>
  <si>
    <t>Benátská! 2018 - První festivalová, s.r.o.</t>
  </si>
  <si>
    <t>07801060000</t>
  </si>
  <si>
    <t>Jazzfest Liberec 2018 - Bohemia Jazzfest, o.p.s.</t>
  </si>
  <si>
    <t>07801072003</t>
  </si>
  <si>
    <t>Valdštejnské slavnosti (bienále)</t>
  </si>
  <si>
    <t>07801140000</t>
  </si>
  <si>
    <t>Soutěž o nejlepší knihovnu LK</t>
  </si>
  <si>
    <t>07801150000</t>
  </si>
  <si>
    <t>Vyhodnocení soutěže o nejlepší kroniku LK</t>
  </si>
  <si>
    <t>07801160000</t>
  </si>
  <si>
    <t>Noc pod hvězdami-benef.koncert, Zahrádky</t>
  </si>
  <si>
    <t>07801300000</t>
  </si>
  <si>
    <t>Taneční a pohybové studio Magdaléna - Tanec, tanec</t>
  </si>
  <si>
    <t>07801330000</t>
  </si>
  <si>
    <t>OS Větrov Vysoké n. J. - Krakonošův divadelní podzim</t>
  </si>
  <si>
    <t>07801422703</t>
  </si>
  <si>
    <t>Naivní divadlo Lbc,p.o-Mateřinka (bienále)</t>
  </si>
  <si>
    <t>07801770000</t>
  </si>
  <si>
    <t>Památka roku Libereckého kraje</t>
  </si>
  <si>
    <t>07801812703</t>
  </si>
  <si>
    <t>Svozy dětí do Naivního divadla</t>
  </si>
  <si>
    <t>07801910000</t>
  </si>
  <si>
    <t>Archa 13- Bitva u Liberce ARCHA 13</t>
  </si>
  <si>
    <t>07801930000</t>
  </si>
  <si>
    <t>ARBOR - Koncert pro Liberecký kraj</t>
  </si>
  <si>
    <t>07801980000</t>
  </si>
  <si>
    <t>Podpora činnosti - Geopark Ralsko</t>
  </si>
  <si>
    <t>07801990000</t>
  </si>
  <si>
    <t>Podpora činnosti - Geopark Český ráj</t>
  </si>
  <si>
    <t>07803005009</t>
  </si>
  <si>
    <t>Vysoké nad Jizerou - osobnost Karla Kramáře</t>
  </si>
  <si>
    <t>07803010000</t>
  </si>
  <si>
    <t>Celostátní výstava bižuterie a skla - Toskánský palác</t>
  </si>
  <si>
    <t>07803020000</t>
  </si>
  <si>
    <t>Veletrh dětské knihy</t>
  </si>
  <si>
    <t>07803030000</t>
  </si>
  <si>
    <t>Febiofest</t>
  </si>
  <si>
    <t>Program regenerace městských památkových zón</t>
  </si>
  <si>
    <t>07700210000</t>
  </si>
  <si>
    <t>Odměna za vitězství v kraj.kole soutěže o Cenu za nejlepší přípravu a realizaci Programu regenerace měst.památ.rezervací a měst.památ.zón</t>
  </si>
  <si>
    <t>Plány ochrany památkových rezervací a zón</t>
  </si>
  <si>
    <t>07700230000</t>
  </si>
  <si>
    <t>Dotace zhotovitelům plánů ochrany</t>
  </si>
  <si>
    <t>920 07 - Kapitálové výdaje / odbor kultury, památkové péče a cestovního ruchu</t>
  </si>
  <si>
    <t>920 07</t>
  </si>
  <si>
    <t>07500051704</t>
  </si>
  <si>
    <t>Rekonstrukce sgrafit Červený dům VMG Česká Lípa</t>
  </si>
  <si>
    <t>923 07 - Spolufinancování EU / odbor kultury, památkové péče a cestovního ruchu</t>
  </si>
  <si>
    <t>923 07</t>
  </si>
  <si>
    <t>0760002</t>
  </si>
  <si>
    <r>
      <t xml:space="preserve">Ještěd ve filmu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</si>
  <si>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Ještěd ve filmu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</si>
  <si>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t>0760001</t>
  </si>
  <si>
    <t>0760003</t>
  </si>
  <si>
    <t>0760004</t>
  </si>
  <si>
    <t>926 07 - Dotační fond / odbor kultury, památkové péče a cestovního ruchu</t>
  </si>
  <si>
    <t>926 07</t>
  </si>
  <si>
    <t>Programy resortu kultury, památkové péče a ces.ruchu</t>
  </si>
  <si>
    <t>7.1. Kulturní aktivity v LK</t>
  </si>
  <si>
    <t>70200000000</t>
  </si>
  <si>
    <t>7.2 Záchrana a obnova památek v LK</t>
  </si>
  <si>
    <t>70300000000</t>
  </si>
  <si>
    <t>7.3 Stavebně historický průzkum</t>
  </si>
  <si>
    <t>70400000000</t>
  </si>
  <si>
    <t>7.4 Archeologie</t>
  </si>
  <si>
    <t>70500000000</t>
  </si>
  <si>
    <t>7.5 Poznáváme kulturu</t>
  </si>
  <si>
    <t>70600000000</t>
  </si>
  <si>
    <t>Y.1 Podpora destinačních managemetnů</t>
  </si>
  <si>
    <t>Y.2 Rozvoj řemeslné a zážitkové turistiky</t>
  </si>
  <si>
    <t>Y.3 Podpora infocenter</t>
  </si>
  <si>
    <t>Y.4 Podpora nadregionálních produktů</t>
  </si>
  <si>
    <t>odvody PO v resortu kultury, památkové péče a CR</t>
  </si>
  <si>
    <t>Krajská vědecká knihovna Liberec</t>
  </si>
  <si>
    <t>Severočeské muzeum Liberec</t>
  </si>
  <si>
    <t>Oblastní galerie Liberec</t>
  </si>
  <si>
    <t>Vlastivědné muzeum Česká Lípa</t>
  </si>
  <si>
    <t>Muzeum Českého ráje Turnov</t>
  </si>
  <si>
    <t xml:space="preserve"> ROZPOČET LIBERECKÉHO KRAJE 2018</t>
  </si>
  <si>
    <t>ORJ 08 - odbor životního prostředí a zemědělství</t>
  </si>
  <si>
    <t>932</t>
  </si>
  <si>
    <t>fond ochrany vod - závazný limit výdajů</t>
  </si>
  <si>
    <t>934</t>
  </si>
  <si>
    <t>lesnický fond - závazný limit</t>
  </si>
  <si>
    <t>912 08 - Účelové příspěvky PO / odbor odbor životního prostředí a zemědělství</t>
  </si>
  <si>
    <t>912 08</t>
  </si>
  <si>
    <t xml:space="preserve"> STŘEVLIK - dovybavení nového objektu v Hejnicích</t>
  </si>
  <si>
    <t>913 08 - Příspěvkové organizace / odbor životního prostředí a zemědělství</t>
  </si>
  <si>
    <t>913 08</t>
  </si>
  <si>
    <t>1801</t>
  </si>
  <si>
    <t>Středisko ekologické výchovy Libereckého kraje</t>
  </si>
  <si>
    <t>914 08 - Působnosti / odbor životního prostředí a zemědělství</t>
  </si>
  <si>
    <t>914 08</t>
  </si>
  <si>
    <t>Environmentální výchova, vzdělávání a osvěta</t>
  </si>
  <si>
    <t>0810000000</t>
  </si>
  <si>
    <t>publikace a osvětové materiály o životním prostředí</t>
  </si>
  <si>
    <t>0812000000</t>
  </si>
  <si>
    <t>provozní potřeby - environmentální výchova, vzdělávání a osvěta</t>
  </si>
  <si>
    <t>0812020000</t>
  </si>
  <si>
    <t>adaptační opatření na změnu klimatu</t>
  </si>
  <si>
    <t>Rozvoj zemědělství</t>
  </si>
  <si>
    <t>0819000000</t>
  </si>
  <si>
    <t>provozní potřeby - zemědělství</t>
  </si>
  <si>
    <t>0821000000</t>
  </si>
  <si>
    <t>publikace a osvětové materiály pro zemědělství</t>
  </si>
  <si>
    <t>Ochrana ovzduší</t>
  </si>
  <si>
    <t>0830000000</t>
  </si>
  <si>
    <t>posudky, měření emisí a imisí</t>
  </si>
  <si>
    <t>0831000000</t>
  </si>
  <si>
    <t>pořádání porad a seminářů</t>
  </si>
  <si>
    <t>0831010000</t>
  </si>
  <si>
    <t>plnění Programu zlepšování kvality ovzduší</t>
  </si>
  <si>
    <t>Posuzování vlivů na životní prostředí</t>
  </si>
  <si>
    <t>0840000000</t>
  </si>
  <si>
    <t>posudky, konzultace, právní služby - EIA</t>
  </si>
  <si>
    <t>0840010000</t>
  </si>
  <si>
    <t>posudky, konzultace, právní služby - PZH</t>
  </si>
  <si>
    <t>0841000000</t>
  </si>
  <si>
    <t>veřejné projednávání, zveřejňování</t>
  </si>
  <si>
    <t>0842000000</t>
  </si>
  <si>
    <t>osvětová činnost</t>
  </si>
  <si>
    <t>Hospodaření s odpady</t>
  </si>
  <si>
    <t>0850000000</t>
  </si>
  <si>
    <t>projekt I - Intenzifikace odděleného sběru</t>
  </si>
  <si>
    <t>0850010000</t>
  </si>
  <si>
    <t>odborné posudky</t>
  </si>
  <si>
    <t>0852000000</t>
  </si>
  <si>
    <t>0853000000</t>
  </si>
  <si>
    <t>vyhodnocené POH LK</t>
  </si>
  <si>
    <t>0853020000</t>
  </si>
  <si>
    <t>výstupy dle nového POH</t>
  </si>
  <si>
    <t>0855020000</t>
  </si>
  <si>
    <t>příprava projektů do Národních programů</t>
  </si>
  <si>
    <t>Vodní hospodářství</t>
  </si>
  <si>
    <t>0860000000</t>
  </si>
  <si>
    <t>0861000000</t>
  </si>
  <si>
    <t>činnost povodňového orgánu</t>
  </si>
  <si>
    <t>0862000000</t>
  </si>
  <si>
    <t>školení povodňového orgánu</t>
  </si>
  <si>
    <t>0862010000</t>
  </si>
  <si>
    <t>vzdělávání a metodická pomoc</t>
  </si>
  <si>
    <t>0863010000</t>
  </si>
  <si>
    <t>aktualizace povodňového plánu</t>
  </si>
  <si>
    <t>Ochrana přírody</t>
  </si>
  <si>
    <t>0870000000</t>
  </si>
  <si>
    <t>záchranné programy</t>
  </si>
  <si>
    <t>0871000000</t>
  </si>
  <si>
    <t>odborné posudky, právní a poradenské služby</t>
  </si>
  <si>
    <t>0872000000</t>
  </si>
  <si>
    <t>management ochrany přírody</t>
  </si>
  <si>
    <t>0872010000</t>
  </si>
  <si>
    <t>publikace a osvětové materiály o ochraně přírody</t>
  </si>
  <si>
    <t>0873000000</t>
  </si>
  <si>
    <t>stráž ochrany přírody</t>
  </si>
  <si>
    <t>0876000000</t>
  </si>
  <si>
    <t>plány péče o přírodu</t>
  </si>
  <si>
    <t>Lesní hospodářství, myslivost, rybářství</t>
  </si>
  <si>
    <t>0884000000</t>
  </si>
  <si>
    <t>Myslivecká konference</t>
  </si>
  <si>
    <t>0885010000</t>
  </si>
  <si>
    <t>aktualizace monitoringu vodních ploch LK</t>
  </si>
  <si>
    <t>0886000000</t>
  </si>
  <si>
    <t>0890000000</t>
  </si>
  <si>
    <t>GIS pro resort životního prostředí a zemědělství</t>
  </si>
  <si>
    <t>0830050000</t>
  </si>
  <si>
    <t>Management invazních druhů rostlin v Euroregionu Nisa - udržitelnost projektu</t>
  </si>
  <si>
    <t>0850060000</t>
  </si>
  <si>
    <t>Implementace projektu NATURA 2000 - 2. část - udržitelnost projektu</t>
  </si>
  <si>
    <t>0850100000</t>
  </si>
  <si>
    <t>Ošetření Valdštejnské lipové aleje Zahrádky - udržitelnost projektu</t>
  </si>
  <si>
    <t>0850110000</t>
  </si>
  <si>
    <t>Významné aleje LK - 1. etapa</t>
  </si>
  <si>
    <t>917 08 - Transfery / odbor životního prostředí a zemědělství</t>
  </si>
  <si>
    <t>917 08</t>
  </si>
  <si>
    <t>08700010000</t>
  </si>
  <si>
    <t>Výrobek roku - finanční dar jako ocenění v soutěži</t>
  </si>
  <si>
    <t>08700020000</t>
  </si>
  <si>
    <t>Příspěvek na činnost - APIC</t>
  </si>
  <si>
    <t>08700045001</t>
  </si>
  <si>
    <t>Semilský pecen - Semily</t>
  </si>
  <si>
    <t>08700240000</t>
  </si>
  <si>
    <t>Zajišťování akcí v oblasti zemědělství a potravinářství - Regionální agrární rada LK</t>
  </si>
  <si>
    <t>08800062601</t>
  </si>
  <si>
    <t>Specializační studium pro školní koordinátory EVVO - ZOO Liberec</t>
  </si>
  <si>
    <t>08800122601</t>
  </si>
  <si>
    <t>M.R.K.E.V. síť škol zabývajících se EVVO - ZOO Liberec</t>
  </si>
  <si>
    <t>08800132601</t>
  </si>
  <si>
    <t>Ekoškola - ZOO Liberec</t>
  </si>
  <si>
    <t>08800140000</t>
  </si>
  <si>
    <t>Vydávání časopisu Krkonoše-Jizerské hory - Správa KRNAP</t>
  </si>
  <si>
    <t>08800150000</t>
  </si>
  <si>
    <t>Grantový fond EV dětí - Nadace I.Dejmala</t>
  </si>
  <si>
    <t>08800170000</t>
  </si>
  <si>
    <t>08800180000</t>
  </si>
  <si>
    <t>08700230000</t>
  </si>
  <si>
    <t>Podpora činnosti - Potravinová banka</t>
  </si>
  <si>
    <t>08800162601</t>
  </si>
  <si>
    <t>Podpora nadregionálních veřejných služeb - ZOO Liberec</t>
  </si>
  <si>
    <t>08800292608</t>
  </si>
  <si>
    <t>Podpora nadregionálních veřejných služeb - Botanická zahrada</t>
  </si>
  <si>
    <t>920 08 - Kapitálové výdaje / odbor životního prostředí a zemědělství</t>
  </si>
  <si>
    <t>920 08</t>
  </si>
  <si>
    <t>0834010000</t>
  </si>
  <si>
    <t>Aktualizace Rozptylové studie Libereckého kraje</t>
  </si>
  <si>
    <t>923 08 - Spolufinancování EU / odbor životního prostředí a zemědělství</t>
  </si>
  <si>
    <t>923 08</t>
  </si>
  <si>
    <t xml:space="preserve">S P O L U F I N A N C O V Á N Í   E U </t>
  </si>
  <si>
    <t>8600030000</t>
  </si>
  <si>
    <r>
      <t>pr</t>
    </r>
    <r>
      <rPr>
        <b/>
        <sz val="8"/>
        <rFont val="Arial"/>
        <family val="2"/>
        <charset val="238"/>
      </rPr>
      <t xml:space="preserve">ogram LIFE k podpoře implementace opatření z programů zlepšování kvality ovzduší </t>
    </r>
    <r>
      <rPr>
        <sz val="8"/>
        <rFont val="Arial"/>
        <family val="2"/>
        <charset val="238"/>
      </rPr>
      <t xml:space="preserve">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</si>
  <si>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t>926 08 - Dotační fond / odbor životního prostředí a zemědělství</t>
  </si>
  <si>
    <t>926 08</t>
  </si>
  <si>
    <t>Programy resortu životního prostředí a zemědělství</t>
  </si>
  <si>
    <t>80100000000</t>
  </si>
  <si>
    <t>8.1 Podpora ekologické výchovy a osvěty</t>
  </si>
  <si>
    <t>80200000000</t>
  </si>
  <si>
    <t>8.2 Podpora ochrany přírody a krajiny</t>
  </si>
  <si>
    <t>80300000000</t>
  </si>
  <si>
    <t>8.3 Podpora včelařství</t>
  </si>
  <si>
    <t>80400000000</t>
  </si>
  <si>
    <t>8.4. Podpora práce s mládeží v oblasti ŽP a zemědělství</t>
  </si>
  <si>
    <t>80500000000</t>
  </si>
  <si>
    <t>8.5. Podpora předcházení vzniku odpadů, jejich opětovného použití a podpora sběru a využití bioodpadů</t>
  </si>
  <si>
    <t>932 08 - Fond ochrany vod / odbor životního prostředí a zemědělství</t>
  </si>
  <si>
    <t>932 08</t>
  </si>
  <si>
    <t>F O N D   O C H R A N Y   V O D</t>
  </si>
  <si>
    <t>zákonná rezerva fondu na krytí ekologických havárií</t>
  </si>
  <si>
    <t>03220000000</t>
  </si>
  <si>
    <t>výdaje na opatření na odstranění závadného stavu</t>
  </si>
  <si>
    <t>03230000000</t>
  </si>
  <si>
    <t>výdaje na opatření na předcházení ekolog.újmě</t>
  </si>
  <si>
    <t>rozvoj vodohospodářské infrastruktury kraje - dílčí programy FOV</t>
  </si>
  <si>
    <t>08320000000</t>
  </si>
  <si>
    <t>Program vodohospodářských akcí - rezerva programu</t>
  </si>
  <si>
    <r>
      <t>Zajištění zásobování pitnou vodou a odkanalizování v oblasti zatížené těžbou v dole Tur</t>
    </r>
    <r>
      <rPr>
        <b/>
        <sz val="8"/>
        <color indexed="12"/>
        <rFont val="Calibri"/>
        <family val="2"/>
        <charset val="238"/>
      </rPr>
      <t>ó</t>
    </r>
    <r>
      <rPr>
        <b/>
        <sz val="8"/>
        <color indexed="12"/>
        <rFont val="Arial"/>
        <family val="2"/>
        <charset val="238"/>
      </rPr>
      <t>w</t>
    </r>
  </si>
  <si>
    <t>08323060000</t>
  </si>
  <si>
    <t>Rekonstrukce úpravny vody Bílý Potok - Frýdlantská vodárenská společnost a.s.</t>
  </si>
  <si>
    <t>934 08 - Lesnický fond / odbor životního prostředí a zemědělství</t>
  </si>
  <si>
    <t>934 08</t>
  </si>
  <si>
    <t>L E S N I C K Ý  F O N D   K R A J E</t>
  </si>
  <si>
    <t xml:space="preserve">výdajový limit Programů resortu v kapitole </t>
  </si>
  <si>
    <t>83400000000</t>
  </si>
  <si>
    <t>Program pro poskytování dotací na hospodaření v lesích</t>
  </si>
  <si>
    <t>odvody PO v resortu ŽP a zemědělství</t>
  </si>
  <si>
    <t>ORJ 09 - odbor zdravotnictví</t>
  </si>
  <si>
    <t>spolufinancování EU - limit výdajů</t>
  </si>
  <si>
    <t>912 09 - Účelové příspěvky PO / odbor zdravotnictví</t>
  </si>
  <si>
    <t>912 09</t>
  </si>
  <si>
    <t xml:space="preserve">Léčebna respiračních nemocí Cvikov - rekonstrukce pokojů pavilon D </t>
  </si>
  <si>
    <t>1910</t>
  </si>
  <si>
    <t>ZZS LK - výstavba nové výjezdové základny Turnov</t>
  </si>
  <si>
    <t xml:space="preserve">ZZS LK - celorepublikové cvičení "Pražská 155" </t>
  </si>
  <si>
    <t>913 09 - Příspěvkové organizace / odbor zdravotnictví</t>
  </si>
  <si>
    <t>913 09</t>
  </si>
  <si>
    <t>Zdravotnická záchranná služba Libereckého kraje</t>
  </si>
  <si>
    <t>1907</t>
  </si>
  <si>
    <t>Léčebna respiračních nemocí Cvikov</t>
  </si>
  <si>
    <t>914 09 - Působnosti / odbor zdravotnictví</t>
  </si>
  <si>
    <t>914 09</t>
  </si>
  <si>
    <t>091100</t>
  </si>
  <si>
    <t>Lékárenská pohotovost</t>
  </si>
  <si>
    <t>Ostatní činnosti ve zdravotnictví</t>
  </si>
  <si>
    <t>093600</t>
  </si>
  <si>
    <t>Zdravotní politika v regionu</t>
  </si>
  <si>
    <t>093800</t>
  </si>
  <si>
    <t>Správní činnost - znalecké komise -výb.řízení</t>
  </si>
  <si>
    <t>094800</t>
  </si>
  <si>
    <t>Zubní pohotovostní služba</t>
  </si>
  <si>
    <t>094300</t>
  </si>
  <si>
    <t>Prevence TBC- čtvrtletní alokace prostředků na úhradu faktur</t>
  </si>
  <si>
    <t>094900</t>
  </si>
  <si>
    <t>Hospic</t>
  </si>
  <si>
    <t>095000</t>
  </si>
  <si>
    <t>Koroner</t>
  </si>
  <si>
    <t>095100</t>
  </si>
  <si>
    <t>Spoluúčast na zajištění provozu NIS IZS v rámci KSP ZZS</t>
  </si>
  <si>
    <t>Náhrady škod</t>
  </si>
  <si>
    <t>093604</t>
  </si>
  <si>
    <t>Náhrady škod - Pietschmannovi</t>
  </si>
  <si>
    <t>094600</t>
  </si>
  <si>
    <t>Krajský standardizovaný projekt ZZS LK</t>
  </si>
  <si>
    <t>094700</t>
  </si>
  <si>
    <t>Krajské služby eGovernementu ve zdravotnictví</t>
  </si>
  <si>
    <t>917 09 - Transfery / odbor zdravotnictví</t>
  </si>
  <si>
    <t>917 09</t>
  </si>
  <si>
    <t>0970001</t>
  </si>
  <si>
    <t>Lékařská pohotovostní služba</t>
  </si>
  <si>
    <t>09700xx</t>
  </si>
  <si>
    <t xml:space="preserve">transfery - příspěvek na služby </t>
  </si>
  <si>
    <t>Hospic pro LK</t>
  </si>
  <si>
    <t>09700110000</t>
  </si>
  <si>
    <t>transfery - příspěvek na provoz</t>
  </si>
  <si>
    <t>Zajištění ošetření osob pod vlivem alkoholu a v intoxikaci</t>
  </si>
  <si>
    <t>09700120000</t>
  </si>
  <si>
    <t>Ošetření osob pod vlivem alkoholu a v intoxikaci</t>
  </si>
  <si>
    <t>Horská služba - podpora činnosti</t>
  </si>
  <si>
    <t>09700130000</t>
  </si>
  <si>
    <t xml:space="preserve">Zubní pohotovostní služba </t>
  </si>
  <si>
    <t>09700140000</t>
  </si>
  <si>
    <t>KNL-zubní pohotovostní služba</t>
  </si>
  <si>
    <t>Město Vysoké nad Jizerou</t>
  </si>
  <si>
    <t>09800265009</t>
  </si>
  <si>
    <t>investiční transfer obcím</t>
  </si>
  <si>
    <t>09700153001</t>
  </si>
  <si>
    <t>920 09 - Kapitálové výdaje / odbor zdravotnictví</t>
  </si>
  <si>
    <t>920 09</t>
  </si>
  <si>
    <t>0990510000</t>
  </si>
  <si>
    <t xml:space="preserve">KNL-kompletní rekonstrukce a modernizace </t>
  </si>
  <si>
    <t>0990630000</t>
  </si>
  <si>
    <t xml:space="preserve">NsP Česká Lípa, a.s. </t>
  </si>
  <si>
    <t>923 09 - Spolufinancování EU / odbor zdravotnictví</t>
  </si>
  <si>
    <t>923 09</t>
  </si>
  <si>
    <t>0950111910</t>
  </si>
  <si>
    <r>
      <t>IROP - Rozvoj IS ZZS LK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</si>
  <si>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t>926 09 - Dotační fond /  odbor zdravotnictví</t>
  </si>
  <si>
    <t>926 09</t>
  </si>
  <si>
    <t>Programy resortu zdravotnictví</t>
  </si>
  <si>
    <t>301xx</t>
  </si>
  <si>
    <t xml:space="preserve">9.1. Podpora ozdravných a rekondičních pobytů pro zdravotně/tělesně postižené občany </t>
  </si>
  <si>
    <t>302xx</t>
  </si>
  <si>
    <t>9.2. Podpora preventivních a léčebných projektů</t>
  </si>
  <si>
    <t>303xx</t>
  </si>
  <si>
    <t>9.3  Podpora osob se zdravotním postižením</t>
  </si>
  <si>
    <t>odvody PO v resortu zdravotnictví</t>
  </si>
  <si>
    <t>ORJ 11 - odbor územního plánování a stavebního řádu</t>
  </si>
  <si>
    <t>914 11- Působnosti / odbor územního plánování a stavebního řádu</t>
  </si>
  <si>
    <t>914 11</t>
  </si>
  <si>
    <t>Pořizování ÚPD LK</t>
  </si>
  <si>
    <t>1110010000</t>
  </si>
  <si>
    <t>pořizování ÚPD LK</t>
  </si>
  <si>
    <t>Pořizování ÚPP Libereckého kraje</t>
  </si>
  <si>
    <t>1120010000</t>
  </si>
  <si>
    <t xml:space="preserve">pořizování ÚPP Libereckého kraje </t>
  </si>
  <si>
    <t>Odborná, poradenská a konzultační činnost</t>
  </si>
  <si>
    <t>1130020000</t>
  </si>
  <si>
    <t>odborná, poradenská a konzult. činnost</t>
  </si>
  <si>
    <t>Metodická činnost OÚPSŘ</t>
  </si>
  <si>
    <t>1130030000</t>
  </si>
  <si>
    <t>metodická činnost OÚPSŘ</t>
  </si>
  <si>
    <t>CROSS-DATA - udržitelnost</t>
  </si>
  <si>
    <t>920 11 - Kapitálové výdaje / odbor územního plánování a stavebního řádu</t>
  </si>
  <si>
    <t>920 11</t>
  </si>
  <si>
    <t>Územní studie</t>
  </si>
  <si>
    <t>1110030000</t>
  </si>
  <si>
    <t>Pořizování ÚS ze ZÚR LK</t>
  </si>
  <si>
    <t>ORJ 15 - odbor kancelář ředitele</t>
  </si>
  <si>
    <t>911</t>
  </si>
  <si>
    <t xml:space="preserve">krajský úřad - limit výdajů </t>
  </si>
  <si>
    <t>925</t>
  </si>
  <si>
    <t>sociální fond - závazný limit výdajů</t>
  </si>
  <si>
    <t>910 15 - Zastupitelstvo / odbor kancelář ředitele</t>
  </si>
  <si>
    <t>910 15</t>
  </si>
  <si>
    <t xml:space="preserve">x </t>
  </si>
  <si>
    <t>Osobní výdaje členů zastupitelstva a orgánů kraje</t>
  </si>
  <si>
    <t>měsíční odměny a odvody uvolněných členů ZK</t>
  </si>
  <si>
    <t>odměny a odvody uvolněných členů ZK při skončení funkce</t>
  </si>
  <si>
    <t>měsíční odměny a odvody neuvolněných členů ZK</t>
  </si>
  <si>
    <t>odměny a odvody neuvolněných členů ZK za členství ve výborech ZK</t>
  </si>
  <si>
    <t>odměny a odvody neuvolněných členů ZK za členství v komisích RK</t>
  </si>
  <si>
    <t>refundace mezd a zákonných odvodů (zaměstn. jiných organizací) u neuvolněných členů ZK</t>
  </si>
  <si>
    <t>náhrady ušlého výdělku OSVČ u neuvolněných členů ZK</t>
  </si>
  <si>
    <t>odměny a odvody členů výborů ZK (nečlenů ZK)</t>
  </si>
  <si>
    <t>odměny a odvody členů komisí RK (nečlenů ZK)</t>
  </si>
  <si>
    <t>ostatní osobní výdaje (nečlenů ZK)</t>
  </si>
  <si>
    <t xml:space="preserve">Běžné provozní výdaje </t>
  </si>
  <si>
    <t xml:space="preserve">RU </t>
  </si>
  <si>
    <t xml:space="preserve">knihy, učební pomůcky, tisk </t>
  </si>
  <si>
    <t xml:space="preserve">drobný hmotný dlouhodobý majetek </t>
  </si>
  <si>
    <t>materiál</t>
  </si>
  <si>
    <t>pohonné hmoty a maziva</t>
  </si>
  <si>
    <t>služby telekomunikací a radiokomunkací</t>
  </si>
  <si>
    <t>služby peněžních ústavů</t>
  </si>
  <si>
    <t>ostatní služby a ostatní nákupy jinde nezařazené</t>
  </si>
  <si>
    <t>opravy a udržování</t>
  </si>
  <si>
    <t>tuzemské cestovné</t>
  </si>
  <si>
    <t xml:space="preserve">platby daní a poplatků </t>
  </si>
  <si>
    <t>stravování</t>
  </si>
  <si>
    <t>911 15 - Krajský úřad / odbor kancelář ředitele</t>
  </si>
  <si>
    <t>911 15</t>
  </si>
  <si>
    <t>K R A J S K Ý   Ú Ř A D</t>
  </si>
  <si>
    <t>výdajový limit kapitoly a resortu</t>
  </si>
  <si>
    <t>Osobní výdaje zaměstnanců kraje</t>
  </si>
  <si>
    <t>platy zaměstnanců v pracovním poměru</t>
  </si>
  <si>
    <t>ostatní osobní výdaje</t>
  </si>
  <si>
    <t>odstupné</t>
  </si>
  <si>
    <t>náhrady mezd v době nemoci</t>
  </si>
  <si>
    <t>povinné pojistné - sociální, zdravotní a úrazové</t>
  </si>
  <si>
    <t>Běžné výdaje krajského úřadu</t>
  </si>
  <si>
    <t xml:space="preserve">ochranné pomůcky, léky a zdravotnický materiál </t>
  </si>
  <si>
    <t xml:space="preserve">drobný dlouhodobý majetek </t>
  </si>
  <si>
    <t>000XXXX000000</t>
  </si>
  <si>
    <t>voda, teplo a energie</t>
  </si>
  <si>
    <t>služby pošt</t>
  </si>
  <si>
    <t>služby telekomunikací a radiokomunikací</t>
  </si>
  <si>
    <t>nájemné</t>
  </si>
  <si>
    <t xml:space="preserve">konzultační, právní a poradenské služby </t>
  </si>
  <si>
    <t>nákup ostatních služeb + ostatní nákupy jinde nezařazené</t>
  </si>
  <si>
    <t>školení a vzdělávání</t>
  </si>
  <si>
    <t>000X015000000</t>
  </si>
  <si>
    <t xml:space="preserve">cestovní náhrady tuzemské a zahraniční </t>
  </si>
  <si>
    <t>pohoštění</t>
  </si>
  <si>
    <t>účastnické poplatky za konference</t>
  </si>
  <si>
    <t>poskytnuté náhrady, platby daní a poplatků, úhrady sankcí, kurzové ztráty</t>
  </si>
  <si>
    <t>autoprovoz</t>
  </si>
  <si>
    <t>nákup ostatních služeb</t>
  </si>
  <si>
    <t>914 15 - Působnosti / odbor kancelář ředitele</t>
  </si>
  <si>
    <t>914 15</t>
  </si>
  <si>
    <t>Objekty E a D krajského úřadu</t>
  </si>
  <si>
    <t>drobný hmotný dlouhodobý majetek</t>
  </si>
  <si>
    <t>nákup materiálu j.n.</t>
  </si>
  <si>
    <t>voda</t>
  </si>
  <si>
    <t>teplo</t>
  </si>
  <si>
    <t>elektrická energie</t>
  </si>
  <si>
    <t>920 15 - Kapitálové výdaje / odbor kancelář ředitele</t>
  </si>
  <si>
    <t>920 15</t>
  </si>
  <si>
    <t>stroje, přístroje a zařízení - multifunkční zařízení</t>
  </si>
  <si>
    <t>osobní automobily - obměna vozového parku</t>
  </si>
  <si>
    <t>budovy, haly a stavby</t>
  </si>
  <si>
    <t>projektová dokumentace na úpravu okolí úřadu</t>
  </si>
  <si>
    <t>modernizace SW a HW kontaktního centra (telefonní ústředna)</t>
  </si>
  <si>
    <t>úprava vestibulu</t>
  </si>
  <si>
    <t xml:space="preserve"> 925 15 - Sociální fond / odbor kancelář ředitele</t>
  </si>
  <si>
    <t>925 15</t>
  </si>
  <si>
    <t xml:space="preserve">S O C I Á L N Í  F O N D </t>
  </si>
  <si>
    <t xml:space="preserve">výdajový limit kapitoly </t>
  </si>
  <si>
    <t>příspěvek na stravování</t>
  </si>
  <si>
    <t>odměny při životních jubileích</t>
  </si>
  <si>
    <t>příspěvek k penzijnímu a životnímu připojištění</t>
  </si>
  <si>
    <t>poukázky</t>
  </si>
  <si>
    <t>předplatné a příspěvky na sportovní činnost</t>
  </si>
  <si>
    <t>předplatné a příspěvky na kulturní činnost</t>
  </si>
  <si>
    <t>sociální výpomoci a půjčky</t>
  </si>
  <si>
    <t>dary</t>
  </si>
  <si>
    <t>finanční rezerva sociálního fondu</t>
  </si>
  <si>
    <t>ostatní služby</t>
  </si>
  <si>
    <t>ORJ 18 - oddělení sekretariátu řetiele</t>
  </si>
  <si>
    <t>913 18 - Příspěvkové organizace / oddělení sekretariátu řetiele</t>
  </si>
  <si>
    <t>913 18</t>
  </si>
  <si>
    <t>0013180000</t>
  </si>
  <si>
    <t xml:space="preserve">Centrální pojištění majetku příspěvkových organizací zřizovaných LK </t>
  </si>
  <si>
    <t>914 18 - Působnosti / oddělení sekretariátu ředitele</t>
  </si>
  <si>
    <t>914 18</t>
  </si>
  <si>
    <t>189001</t>
  </si>
  <si>
    <t>systém energetického managementu - FAMA</t>
  </si>
  <si>
    <t>aktualizace ÚEK</t>
  </si>
  <si>
    <t>komoditní burza - výběrové řízení na dodavatele EE a ZP</t>
  </si>
  <si>
    <t>920 18 - Kapitálové výdaje /  oddělení sekretariátu ředitele</t>
  </si>
  <si>
    <t>920 18</t>
  </si>
  <si>
    <t xml:space="preserve">ORJ 03 - ekonomický odbor </t>
  </si>
  <si>
    <t>919</t>
  </si>
  <si>
    <t xml:space="preserve">pokladní správa - závazný limit výdajů </t>
  </si>
  <si>
    <t>924</t>
  </si>
  <si>
    <t>úvěry - závazný limit výdajů</t>
  </si>
  <si>
    <t>914 03 - Působnosti / ekonomický odbor</t>
  </si>
  <si>
    <t>914 03</t>
  </si>
  <si>
    <t>Finanční operace a platby daní krajem</t>
  </si>
  <si>
    <t>030100</t>
  </si>
  <si>
    <t>kontrola, porady a přezkum hospodaření kraje</t>
  </si>
  <si>
    <t>030101</t>
  </si>
  <si>
    <t xml:space="preserve">Moody´s Europe - rating kraje </t>
  </si>
  <si>
    <t>030102</t>
  </si>
  <si>
    <t>účetní, daňové a ekonomické poradenství</t>
  </si>
  <si>
    <t>030200</t>
  </si>
  <si>
    <t>platby daní a finanční operace</t>
  </si>
  <si>
    <t>030300</t>
  </si>
  <si>
    <t>krajské porady,semináře a školení</t>
  </si>
  <si>
    <t>030600</t>
  </si>
  <si>
    <t>činnost regionální správy - služby peněžních ústavů</t>
  </si>
  <si>
    <t>919 03 - Pokladní správa / ekonomický odbor</t>
  </si>
  <si>
    <t>919 03</t>
  </si>
  <si>
    <t>P O K L A D N Í   S P R Á V A</t>
  </si>
  <si>
    <t>výdajový limit kapitoly</t>
  </si>
  <si>
    <t>0319000000</t>
  </si>
  <si>
    <t>rozpočtová finanční rezerva kraje na rok 2012</t>
  </si>
  <si>
    <t>0319080000</t>
  </si>
  <si>
    <t>finanční rezerva na řešení výkonnosti krajských PO</t>
  </si>
  <si>
    <t>0319090000</t>
  </si>
  <si>
    <t xml:space="preserve">finanční rezerva na řešení věcných, finančních a organizačních opatření orgánů kraje   </t>
  </si>
  <si>
    <t>0319200000</t>
  </si>
  <si>
    <t xml:space="preserve">fin. rezerva na řešení věcných, finančních a org. opatření KÚ  </t>
  </si>
  <si>
    <t>923 03 - Spolufinancování EU / ekonomický odbor</t>
  </si>
  <si>
    <t>923 03</t>
  </si>
  <si>
    <t>Rezervy na kofinancování IROP a TOP</t>
  </si>
  <si>
    <t>924 - Úvěry / resortní výdajové limity</t>
  </si>
  <si>
    <t>Ú V Ě R Y</t>
  </si>
  <si>
    <t>resort ekonomický</t>
  </si>
  <si>
    <t>k tomu Splátka úvěrů na revitalizaci pozemních komukací a mostního úvěru prostřednictvím třídy 8xxx - financování</t>
  </si>
  <si>
    <t>k tomu třída 8xxx - financování - splátky jistin úvěrů Revitalizace pozemních komunikací a Komplexní revitalizace mostů</t>
  </si>
  <si>
    <t>v tom Splátka jistiny Revitalizace pozemních komunikací</t>
  </si>
  <si>
    <t>v tom Splátka jistiny Komplexní revitalizace mostů na silnicích II. a III. třídy na území LK</t>
  </si>
  <si>
    <t>celkové předpokládané náklady na profinancování úvěrových smluv činí v úhrnu 112 375 tis.Kč</t>
  </si>
  <si>
    <t xml:space="preserve">924 03 - Úvěry / ekonomický odbor </t>
  </si>
  <si>
    <t>924 03</t>
  </si>
  <si>
    <t>0305000000</t>
  </si>
  <si>
    <t>Splátky úvěru na revitalizaci pozemních komunikací</t>
  </si>
  <si>
    <t>splátky úroků a poplatků</t>
  </si>
  <si>
    <t>0305030000</t>
  </si>
  <si>
    <t xml:space="preserve">Splátky úvěru na rekonstrukce mostů na silnicích </t>
  </si>
  <si>
    <t>Splátky úvěrů na revitalizaci pozemních komunikací a revitalizaci mostů prostřednictvím třídy 8xxx - financování</t>
  </si>
  <si>
    <t>Financování</t>
  </si>
  <si>
    <t>Splátka úvěru na revitalizaci pozemních komunikací</t>
  </si>
  <si>
    <t>třída 8xxx</t>
  </si>
  <si>
    <t xml:space="preserve">splátky jistiny </t>
  </si>
  <si>
    <t>Splátka úvěru na Komplexní revitalizace mostů na silnicích II. a III. třídy na území LK</t>
  </si>
  <si>
    <t xml:space="preserve">ORJ 10 - právní odbor </t>
  </si>
  <si>
    <t xml:space="preserve">914 10 - Působnosti / právní odbor </t>
  </si>
  <si>
    <t>914  10</t>
  </si>
  <si>
    <t>101000</t>
  </si>
  <si>
    <t>Poradenské a právní služby, soudní aj. poplatky</t>
  </si>
  <si>
    <t>SW nad 60 tis.</t>
  </si>
  <si>
    <t>125000</t>
  </si>
  <si>
    <t xml:space="preserve">HW nad 40tis.Kč/kus    </t>
  </si>
  <si>
    <t>124000</t>
  </si>
  <si>
    <t>920 12</t>
  </si>
  <si>
    <t>920 12 - Kapitálové výdaje / odbor informatiky</t>
  </si>
  <si>
    <t xml:space="preserve"> Krajské videokonference </t>
  </si>
  <si>
    <t>1270001</t>
  </si>
  <si>
    <t>917 12</t>
  </si>
  <si>
    <t>917 12 - Transfery / odbor informatiky</t>
  </si>
  <si>
    <t>e-Govenment ve zdravotnictví - Technologické centrum</t>
  </si>
  <si>
    <t>datové spojení</t>
  </si>
  <si>
    <t>koncepční a projektové práce</t>
  </si>
  <si>
    <t>krajská karta - kartové centrum</t>
  </si>
  <si>
    <t>122102</t>
  </si>
  <si>
    <t>provoz multimediálního sálu</t>
  </si>
  <si>
    <t>122101</t>
  </si>
  <si>
    <t>Ostatní činnosti v informatice</t>
  </si>
  <si>
    <t>nákupy HW do 40 tis.Kč a provoz</t>
  </si>
  <si>
    <t xml:space="preserve">Nákupy a provoz HW </t>
  </si>
  <si>
    <t>nákupy SW do 60tis.Kč vč.licencí a provozu</t>
  </si>
  <si>
    <t xml:space="preserve">Nákupy SW </t>
  </si>
  <si>
    <t>914 12</t>
  </si>
  <si>
    <t>914 12 - Působnosti / odbor informatiky</t>
  </si>
  <si>
    <t>ORJ 12 -  odbor informatiky</t>
  </si>
  <si>
    <t>UR 2017 / očekávaná skutečnost</t>
  </si>
  <si>
    <t>Běžné a ostatní výdaje na provoz objektů E a D</t>
  </si>
  <si>
    <t xml:space="preserve">e-Govenment LK, Technologické centrum </t>
  </si>
  <si>
    <t>LIBERECKÝ KRAJ</t>
  </si>
  <si>
    <t>l i s t o p a d    2 0 1 7</t>
  </si>
  <si>
    <t>Seznam použitých zkratek a číselníků v rozpočtu Libereckého kraje na rok 2018</t>
  </si>
  <si>
    <t>schválený rozpočet kraje na rok 2017</t>
  </si>
  <si>
    <t>kap.</t>
  </si>
  <si>
    <t>rozpočtové kapitoly kraje</t>
  </si>
  <si>
    <t>návrh rozpočtu kraje na rok 2018</t>
  </si>
  <si>
    <t>zastupitelstvo</t>
  </si>
  <si>
    <t>ORJ</t>
  </si>
  <si>
    <t>organizační rozpočtové jednotky (odbory krajského úřadu)</t>
  </si>
  <si>
    <t>krajský úřad</t>
  </si>
  <si>
    <t>01</t>
  </si>
  <si>
    <t>odbor kancelář hejtmana (OKH)</t>
  </si>
  <si>
    <t>účelové příspěvky PO (příspěvkové organizace kraje)</t>
  </si>
  <si>
    <t>02</t>
  </si>
  <si>
    <t>odbor regionálního rozvoje a evropských projektů (ORREP)</t>
  </si>
  <si>
    <t>příspěvkové organizace kraje</t>
  </si>
  <si>
    <t>03</t>
  </si>
  <si>
    <t>ekonomický odbor (EO)</t>
  </si>
  <si>
    <t>působnosti (přenes.a samost.působnost krajského úřadu a kraje vykonávaná odbory KÚ)</t>
  </si>
  <si>
    <t>04</t>
  </si>
  <si>
    <t>odbor školství, mládeže, tělovýchovy a sportu (OŠMTS)</t>
  </si>
  <si>
    <t>účelové neinvestiční dotace v resortu školství</t>
  </si>
  <si>
    <t>05</t>
  </si>
  <si>
    <t>odbor sociálních věcí (OSV)</t>
  </si>
  <si>
    <t>transfery</t>
  </si>
  <si>
    <t>06</t>
  </si>
  <si>
    <t>odbor dopravy (OD)</t>
  </si>
  <si>
    <t>pokladní správa</t>
  </si>
  <si>
    <t>07</t>
  </si>
  <si>
    <t>odbor kultury, památkové péče a cestovního ruchu (OKPPCR)</t>
  </si>
  <si>
    <t>kapitálové výdaje</t>
  </si>
  <si>
    <t>08</t>
  </si>
  <si>
    <t>odbor životního prostředí a zemědělství (OŽPZ)</t>
  </si>
  <si>
    <t>účelové investiční dotace v resortu školství</t>
  </si>
  <si>
    <t>09</t>
  </si>
  <si>
    <t>odbor zdravotnictví (OZ)</t>
  </si>
  <si>
    <t>spolufinancování EU</t>
  </si>
  <si>
    <t>10</t>
  </si>
  <si>
    <t>právní odbor (OP)</t>
  </si>
  <si>
    <t>úvěry</t>
  </si>
  <si>
    <t>11</t>
  </si>
  <si>
    <t>odbor územního plánování a stavebného řádu (OÚPSŘ)</t>
  </si>
  <si>
    <t xml:space="preserve">sociální fond </t>
  </si>
  <si>
    <t>12</t>
  </si>
  <si>
    <t xml:space="preserve">odbor informatiky (OI) </t>
  </si>
  <si>
    <t>dotační fond</t>
  </si>
  <si>
    <t>13</t>
  </si>
  <si>
    <t xml:space="preserve">správní odbor (OS) </t>
  </si>
  <si>
    <t>krizový fond</t>
  </si>
  <si>
    <t>14</t>
  </si>
  <si>
    <t>odbor investic a správy nemovitého majetku (OISNM)</t>
  </si>
  <si>
    <t>fond ochrany vod</t>
  </si>
  <si>
    <t>15</t>
  </si>
  <si>
    <t>odbor kancelář ředitele (OKŘ)</t>
  </si>
  <si>
    <t>lesnický fond</t>
  </si>
  <si>
    <t>18</t>
  </si>
  <si>
    <t>oddělení sekretariátu ředitele (OSŘ)</t>
  </si>
  <si>
    <t>závazný ukazatel rozpočtu kraje (jeho změna je v působnosti zastupitelstva kraje)</t>
  </si>
  <si>
    <t>specifický ukazatel rozpočtu kraje (jeho změna je v působnosti zastupitelstva kraje)</t>
  </si>
  <si>
    <t>dílčí ukazatel rozpočtu kraje (jeho změna je v působnosti rady kraje)</t>
  </si>
  <si>
    <t>rozpisový ukazatel rozpočtu kraje (jeho změna je v působnosti vedoucího odboru po odsouhlasení příslušným garantem resortního rozpočtu)</t>
  </si>
  <si>
    <t xml:space="preserve">číslo organizace z číselníku organizací zřizovaných (zakládaných) krajem  </t>
  </si>
  <si>
    <t>číslo akce, pod kterým je akce nebo činnost vedena v číselníku akcí (ORG)</t>
  </si>
  <si>
    <t>paragraf rozpočtové skladby dle vyhl.č. 323/2002 Sb., o rozpočtové skladbě ve znění změn a doplňků</t>
  </si>
  <si>
    <t>položka rozpočtové skladby dle vyhl. 323/2002 Sb., o rozpočtové skladbě ve znění změn a doplňků</t>
  </si>
  <si>
    <t>L i b e r e c k ý   k r a j</t>
  </si>
  <si>
    <t>Příjmy rozpočtu kraje 2018</t>
  </si>
  <si>
    <t>Příjmy a finanční zdroje rozpočtu 2018 - závazné ukazatele</t>
  </si>
  <si>
    <t xml:space="preserve">u k a z a t e l </t>
  </si>
  <si>
    <t>Příjmy a finanční zdroje Libereckého kraje  celkem</t>
  </si>
  <si>
    <t>běžné (neinvestiční) příjmy celkem</t>
  </si>
  <si>
    <t>kapitálové (investiční) příjmy celkem</t>
  </si>
  <si>
    <t>financování</t>
  </si>
  <si>
    <t>z toho:</t>
  </si>
  <si>
    <t>Vlastní příjmy kraje</t>
  </si>
  <si>
    <t>běžné (neinvestiční) příjmy</t>
  </si>
  <si>
    <t>kapitálové (investiční) příjmy</t>
  </si>
  <si>
    <t>Dotace a příspěvky do rozpočtu kraje</t>
  </si>
  <si>
    <t>běžné (neinvestiční) dotace a příspěvky</t>
  </si>
  <si>
    <t>kapitálové (investiční) dotace a příspěvky</t>
  </si>
  <si>
    <t>přijaté úvěry</t>
  </si>
  <si>
    <t>Příjmy a finanční zdroje rozpočtu 2018 - specifické ukazatele</t>
  </si>
  <si>
    <t>Běžné (neinvestiční) vlastní příjmy kraje</t>
  </si>
  <si>
    <t>1xxx</t>
  </si>
  <si>
    <t>daňové příjmy - podíl kraje na sdílených daních státu</t>
  </si>
  <si>
    <t>13xx</t>
  </si>
  <si>
    <t>daňové příjmy - správní poplatky</t>
  </si>
  <si>
    <t>nedaňové příjmy - odvody PO v resortu školství</t>
  </si>
  <si>
    <t>nedaňové příjmy - odvody PO v resortu sociálních věcí</t>
  </si>
  <si>
    <t xml:space="preserve">nedaňové příjmy - odvody PO v resortu dopravy </t>
  </si>
  <si>
    <t xml:space="preserve">nedaňové příjmy - odvody PO v resortu kultury </t>
  </si>
  <si>
    <t>nedaňové příjmy - odvody PO v resortu životního prostředí</t>
  </si>
  <si>
    <t>nedaňové příjmy - odvody PO v resortu zdravotnictví</t>
  </si>
  <si>
    <t>214x</t>
  </si>
  <si>
    <t>nedaňové příjmy - příjmy z úroků a realizace fin.majetku</t>
  </si>
  <si>
    <t>nedaňové příjmy - poplatky za oděr podzemních vod</t>
  </si>
  <si>
    <t>24xx</t>
  </si>
  <si>
    <t>nedaňové příjmy - přijaté splátky půjčených prostředků</t>
  </si>
  <si>
    <t>2xxx</t>
  </si>
  <si>
    <t>nedaňové příjmy ostatní</t>
  </si>
  <si>
    <t xml:space="preserve">Kapitálové (investiční) příjmy </t>
  </si>
  <si>
    <t>311x</t>
  </si>
  <si>
    <t>příjmy z prodeje dlouhodobého majetku</t>
  </si>
  <si>
    <t>Běžné (neinvestiční) dotace a příspěvky</t>
  </si>
  <si>
    <t>příspěvek státního rozpočtu na výkon státní správy</t>
  </si>
  <si>
    <t>41xx</t>
  </si>
  <si>
    <t>ostatní neinvenstiční dotace a příspěvky</t>
  </si>
  <si>
    <t>příspěvky obcí na dopravní obslužnost kraje</t>
  </si>
  <si>
    <t>Kapitálové (investiční) dotace a příspěvky</t>
  </si>
  <si>
    <t>42xx</t>
  </si>
  <si>
    <t>ostatní investiční dotace  a příspěvky</t>
  </si>
  <si>
    <t xml:space="preserve">dlouhodobé přijaté půjčené prostředky </t>
  </si>
  <si>
    <t>Příjmy a finanční zdroje kraje celkem</t>
  </si>
  <si>
    <t>Příjmy a finanční zdroje rozpočtu 2018 - dílčí ukazatele</t>
  </si>
  <si>
    <t xml:space="preserve">Daňové příjmy </t>
  </si>
  <si>
    <t>podíl kraje na sdílených daních státu</t>
  </si>
  <si>
    <t>ekonomický</t>
  </si>
  <si>
    <t>daň z příjmů fyzických osob ze závislé činnosti</t>
  </si>
  <si>
    <t xml:space="preserve">daň z příjmů fyzických osob z podnikání </t>
  </si>
  <si>
    <t>daň z příjmů fyzických osob srážková</t>
  </si>
  <si>
    <t>daň z příjmů právnických osob</t>
  </si>
  <si>
    <t>daň z přidané hodnoty</t>
  </si>
  <si>
    <t>správní poplatky</t>
  </si>
  <si>
    <t>vybírané odborem školství</t>
  </si>
  <si>
    <t>vybírané odborem dopravy</t>
  </si>
  <si>
    <t>vybírané odborem zdravotnictví</t>
  </si>
  <si>
    <t>vybírané odborem právním</t>
  </si>
  <si>
    <t>vybírané odborem informatiky</t>
  </si>
  <si>
    <t>vybírané odborem správním</t>
  </si>
  <si>
    <t>Gymnázium U Balvanu Jablonec nad Nisou</t>
  </si>
  <si>
    <t>Obchodní akademie a Jazyková škola Liberec</t>
  </si>
  <si>
    <t xml:space="preserve">Střední škola a Mateřská škola Liberec </t>
  </si>
  <si>
    <t>Střední škola strojní, stavební a dopravní Liberec II</t>
  </si>
  <si>
    <t>Základní škola a MŠ pro sluchově postižené Liberec</t>
  </si>
  <si>
    <t>odvody PO v resortu školství, mládeže, tělovýchovy a sportu</t>
  </si>
  <si>
    <t>Dětský domov Dubá</t>
  </si>
  <si>
    <t>Domov mládeže Liberec</t>
  </si>
  <si>
    <t>Dům dětí a mládeže Větrník Liberec</t>
  </si>
  <si>
    <t xml:space="preserve">Centrum vzdělanosti Libereckého kraje Liberec </t>
  </si>
  <si>
    <t>odvody PO v resortu rozvoje venkova, zemědělství a ŽP</t>
  </si>
  <si>
    <t>Středisko ekologické výchovy Oldřichov v Hájích</t>
  </si>
  <si>
    <t>ostatní nedaňové příjmy</t>
  </si>
  <si>
    <t>příjmy z úroků z  bankovních účtů</t>
  </si>
  <si>
    <t>poplatky za odebrané množství podzemních vod</t>
  </si>
  <si>
    <t>ostatní příjmy z vlastní činnosti - věcná břemena</t>
  </si>
  <si>
    <t>přijaté sankční platby</t>
  </si>
  <si>
    <t>X</t>
  </si>
  <si>
    <t>příspěvky na dopravní obslužnost od ostatních přispěvatelů</t>
  </si>
  <si>
    <t>příjmy z pronájmu ostat.nemovitostí a jejich částí</t>
  </si>
  <si>
    <t>Dotace a příspěvky</t>
  </si>
  <si>
    <t>dotace a příspěvky z jiných rozpočtů</t>
  </si>
  <si>
    <t>státní rozpočet - příspěvek na výkon státní správy</t>
  </si>
  <si>
    <t>rozpočty obcí příspěvek na dopravní obslužnost</t>
  </si>
  <si>
    <t>Výdaje rozpočtu kraje 2018</t>
  </si>
  <si>
    <t>Závazné a specifické ukazatele rozpočtu 2018 a jejich finanční limity</t>
  </si>
  <si>
    <t>v tis. Kč</t>
  </si>
  <si>
    <t>číslo kap. rozpočtu</t>
  </si>
  <si>
    <t>Název kapitoly rozpočtu / odboru</t>
  </si>
  <si>
    <t xml:space="preserve">NR 2018 </t>
  </si>
  <si>
    <t>ZASTUPITELSTVO</t>
  </si>
  <si>
    <t>odbor kancelář hejtmana</t>
  </si>
  <si>
    <t>odbor kancelář ředitele</t>
  </si>
  <si>
    <t>KRAJSKÝ ÚŘAD</t>
  </si>
  <si>
    <t>ÚČELOVÉ PŘÍSPĚVKY PO</t>
  </si>
  <si>
    <t>odbor školství, mládeže, tělovýchovy a sportu</t>
  </si>
  <si>
    <t>odbor sociálních věcí</t>
  </si>
  <si>
    <t>odbor dopravy</t>
  </si>
  <si>
    <t>odbor kultury, památkové péče a CR</t>
  </si>
  <si>
    <t>odbor životního prostředí a zemědělství</t>
  </si>
  <si>
    <t>odbor zdravotnictví</t>
  </si>
  <si>
    <t>PŘÍSPĚVKOVÉ ORGANIZACE</t>
  </si>
  <si>
    <t>oddělení sekretariátu ředitele - pojištění majetku PO</t>
  </si>
  <si>
    <t>rezervy pro řešení krajských PO</t>
  </si>
  <si>
    <t>PŮSOBNOSTI</t>
  </si>
  <si>
    <t>odbor regionálního rozvoje a evropských projektů</t>
  </si>
  <si>
    <t>ekonomický odbor</t>
  </si>
  <si>
    <t>právní odbor</t>
  </si>
  <si>
    <t>odbor územního plánování</t>
  </si>
  <si>
    <t>odbor informatiky</t>
  </si>
  <si>
    <t>odbor investic a správy nemovitého majetku</t>
  </si>
  <si>
    <t>oddělení sekretariátu ředitele</t>
  </si>
  <si>
    <t>TRANSFERY</t>
  </si>
  <si>
    <t>KAPITÁLOVÉ VÝDAJE</t>
  </si>
  <si>
    <t>POKLADNÍ SPRÁVA</t>
  </si>
  <si>
    <t>odbor ekonomický - rezervy výpadků daň. příjmů</t>
  </si>
  <si>
    <t>rezerva na řešení výkonnosti krajských PO</t>
  </si>
  <si>
    <t>rezervy na řešení věcných, fin. a org. opatření KÚ LK</t>
  </si>
  <si>
    <t>rezervy na řešení věcných, fin. a org. opatření orgánů kraje</t>
  </si>
  <si>
    <t>SPOLUFINANCOVÁNÍ  EU</t>
  </si>
  <si>
    <t xml:space="preserve">odbor regionálního rozvoje a evropských projektů                    </t>
  </si>
  <si>
    <t>odbor kultury, památkové péče a cestovního ruchu</t>
  </si>
  <si>
    <t xml:space="preserve">odbor investic a správy nemovitého majetku            </t>
  </si>
  <si>
    <t>ÚVĚRY</t>
  </si>
  <si>
    <t>SOCIÁLNÍ FOND</t>
  </si>
  <si>
    <t>KRIZOVÝ FOND</t>
  </si>
  <si>
    <t>FOND OCHRANY VOD</t>
  </si>
  <si>
    <t>LESNICKÝ FOND</t>
  </si>
  <si>
    <t>DOTAČNÍ FOND</t>
  </si>
  <si>
    <t>926xx</t>
  </si>
  <si>
    <t>rezervy pro ostatní zbývající programy</t>
  </si>
  <si>
    <t>VÝDAJE kraje CELKEM</t>
  </si>
  <si>
    <t>PŘÍJMY  kraje CELKEM</t>
  </si>
  <si>
    <t>SALDO ROZPOČTU</t>
  </si>
  <si>
    <t>strana 1</t>
  </si>
  <si>
    <t xml:space="preserve">r e k a p i t u l a c e </t>
  </si>
  <si>
    <t>Výdajové limity kapitol a resortů rozpočtu kraje na rok 2018</t>
  </si>
  <si>
    <t>1. Výdajové kapitoly rozpočtu kraje na rok 2018</t>
  </si>
  <si>
    <t>resorty</t>
  </si>
  <si>
    <t>účelové příspěvky PO</t>
  </si>
  <si>
    <t>příspěvkové organizace</t>
  </si>
  <si>
    <t>působnosti</t>
  </si>
  <si>
    <t>spolufinanco- vání EU</t>
  </si>
  <si>
    <t>výdajové kap.</t>
  </si>
  <si>
    <t>kancelář hejtmana</t>
  </si>
  <si>
    <t>regionální rozvoj a EU</t>
  </si>
  <si>
    <t>ekonomika</t>
  </si>
  <si>
    <t>školství, mládež, TV a sport</t>
  </si>
  <si>
    <t xml:space="preserve">sociální věci </t>
  </si>
  <si>
    <t>doprava</t>
  </si>
  <si>
    <t>kultura, památková péče a CR</t>
  </si>
  <si>
    <t>životní prostředí a zemědělství</t>
  </si>
  <si>
    <t>zdravotnictví</t>
  </si>
  <si>
    <t>právní</t>
  </si>
  <si>
    <t>územní plán a stavební řád</t>
  </si>
  <si>
    <t>informatika</t>
  </si>
  <si>
    <t>investice a správa majetku</t>
  </si>
  <si>
    <t>kancelář ředitele</t>
  </si>
  <si>
    <t>sekretar. ředitele</t>
  </si>
  <si>
    <t>kapitoly celkem</t>
  </si>
  <si>
    <t>strana 2</t>
  </si>
  <si>
    <t>2. Kapitoly peněžních fondů rozpočtu kraje na rok 2018</t>
  </si>
  <si>
    <t xml:space="preserve">resorty </t>
  </si>
  <si>
    <t>třída 8</t>
  </si>
  <si>
    <t>sociální fond</t>
  </si>
  <si>
    <t>fond ochr. vod</t>
  </si>
  <si>
    <t>peněžní fondy</t>
  </si>
  <si>
    <t>(splátka úvěru)</t>
  </si>
  <si>
    <t>sociální věci</t>
  </si>
  <si>
    <t>3. Saldo příjmů a výdajů rozpočtu kraje 2018</t>
  </si>
  <si>
    <t>příjmy a zdroje rozpočtu 2018</t>
  </si>
  <si>
    <t>výdaje rozpočtu kraje 2018</t>
  </si>
  <si>
    <t>saldo příjmů a výdajů rozpočtu 2018</t>
  </si>
  <si>
    <t>splátka úvěru na revitalizaci pozemních komukací prostřednictvím třídy 8xxx - financování</t>
  </si>
  <si>
    <t>splátka úvěru na revitalizaci mostů na silnicích II. a III. tř. prostřednictvím třídy 8xxx - finan.</t>
  </si>
  <si>
    <t>saldo příjmů a výdajů, včetně splátek jistin úvěrů z rozpočtu 2018</t>
  </si>
  <si>
    <t>Návrh rozpočtu Libereckého kraje                                           na rok 2018</t>
  </si>
  <si>
    <t>příjmy z pronájmu ostat.nemovitostí a jejich částí - budovy E a D</t>
  </si>
  <si>
    <t>příjmy za dodávky služeb a enegrie budovy E</t>
  </si>
  <si>
    <t>nedaňové příjmy - odvody PO na investice OISNM</t>
  </si>
  <si>
    <t>daňové příjmy - ostatní</t>
  </si>
  <si>
    <t>UR 2017</t>
  </si>
  <si>
    <t>02630030000</t>
  </si>
  <si>
    <r>
      <t xml:space="preserve">OP ŽP - Kotlíkové dotace II. (rezerva)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</si>
  <si>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rPr>
        <sz val="8"/>
        <rFont val="Arial"/>
        <family val="2"/>
        <charset val="238"/>
      </rPr>
      <t xml:space="preserve"> OP ŽP - Kotlíkové dotace II. (rezerva ) - </t>
    </r>
    <r>
      <rPr>
        <sz val="8"/>
        <color indexed="10"/>
        <rFont val="Arial"/>
        <family val="2"/>
        <charset val="238"/>
      </rPr>
      <t xml:space="preserve">předfinancování LK </t>
    </r>
  </si>
  <si>
    <t>0268XXX0000 - 0269XXX0000</t>
  </si>
  <si>
    <t xml:space="preserve">0268XXX0000 - 0269XXX0000 </t>
  </si>
  <si>
    <t>akce přesunuta do 917 02 a přejmenována na "Rok republiky"</t>
  </si>
  <si>
    <t>akce přesunuta do 917 02</t>
  </si>
  <si>
    <t>NOVÁ AKCE - přesunuto z 914 02</t>
  </si>
  <si>
    <t>pokr.</t>
  </si>
  <si>
    <r>
      <t xml:space="preserve">OPŽP - Biotop pro ropuchu Žízníkov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</si>
  <si>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OPŽP - Podpora kuňky Stružnické rybníky - </t>
    </r>
    <r>
      <rPr>
        <sz val="8"/>
        <color indexed="12"/>
        <rFont val="Arial"/>
        <family val="2"/>
        <charset val="238"/>
      </rPr>
      <t>spolufinancování LK</t>
    </r>
  </si>
  <si>
    <r>
      <t>OPŽP - Podpora kuňky Dolní Ploučnice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</si>
  <si>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 xml:space="preserve">OPŽP - Biotop pro ropuchu Žízníkov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</si>
  <si>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OPŽP - Podpora kuňky Dolní Ploučnice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</si>
  <si>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OPŽP - Podpora kuňky Stružnické rybníky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</si>
  <si>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OPŽP-Podpora populace kuňky ohnivé - Manušické rybníky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</si>
  <si>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 OPŽP-Podpora populace kuňky ohnivé - Manušické rybníky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</si>
  <si>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t>100 tis.Kč převedeno na č.a. 1792160000 (Chytrý region)</t>
  </si>
  <si>
    <t>100 tis. Kč převedeno na č.a. 1792160000 (Chytrý region)</t>
  </si>
  <si>
    <t>20 tis. Kč převedeno na č.a. 1792150000 (Podpora zadržování vody v krajině)</t>
  </si>
  <si>
    <t>40 tis.Kč převedeno na č.a. 1792150000 (Podpora zadržování vody v krajině)</t>
  </si>
  <si>
    <t>70 tis. Kč převedeno na č.a. 1792150000 (Podpora zadržování vody v krajině)</t>
  </si>
  <si>
    <t>50 tis. Kč převedeno na č.a. 1792150000 (Podpora zadržování vody v krajině)</t>
  </si>
  <si>
    <t>100 tis. Kč převedeno na č.a. 1792150000 (Podpora zadržování vody v krajině)</t>
  </si>
  <si>
    <t>akce sloučena s č.a. 08620090000 (jeden projekt)</t>
  </si>
  <si>
    <r>
      <rPr>
        <b/>
        <sz val="8"/>
        <rFont val="Arial"/>
        <family val="2"/>
        <charset val="238"/>
      </rPr>
      <t>Za společným dědictvím na kole i pěšky</t>
    </r>
    <r>
      <rPr>
        <sz val="8"/>
        <rFont val="Arial"/>
        <family val="2"/>
        <charset val="238"/>
      </rPr>
      <t xml:space="preserve">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</si>
  <si>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Za společným dědictvím na kole i pěšky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</si>
  <si>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r>
      <rPr>
        <b/>
        <sz val="8"/>
        <rFont val="Arial"/>
        <family val="2"/>
        <charset val="238"/>
      </rPr>
      <t>Česko-polská Hřebenovka - západní část -</t>
    </r>
    <r>
      <rPr>
        <sz val="8"/>
        <rFont val="Arial"/>
        <family val="2"/>
        <charset val="238"/>
      </rPr>
      <t xml:space="preserve">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</si>
  <si>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rPr>
        <b/>
        <sz val="8"/>
        <rFont val="Arial"/>
        <family val="2"/>
        <charset val="238"/>
      </rPr>
      <t xml:space="preserve">Česko-polská Hřebenovka - východní část </t>
    </r>
    <r>
      <rPr>
        <sz val="8"/>
        <rFont val="Arial"/>
        <family val="2"/>
        <charset val="238"/>
      </rPr>
      <t xml:space="preserve">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</si>
  <si>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rPr>
        <b/>
        <sz val="8"/>
        <rFont val="Arial"/>
        <family val="2"/>
        <charset val="238"/>
      </rPr>
      <t>Česko-polská Hřebenovka - západní část -</t>
    </r>
    <r>
      <rPr>
        <sz val="8"/>
        <rFont val="Arial"/>
        <family val="2"/>
        <charset val="238"/>
      </rPr>
      <t xml:space="preserve"> 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</si>
  <si>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rPr>
        <b/>
        <sz val="8"/>
        <rFont val="Arial"/>
        <family val="2"/>
        <charset val="238"/>
      </rPr>
      <t>Česko-polská Hřebenovka</t>
    </r>
    <r>
      <rPr>
        <sz val="8"/>
        <rFont val="Arial"/>
        <family val="2"/>
        <charset val="238"/>
      </rPr>
      <t xml:space="preserve"> - východní část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</si>
  <si>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r>
      <rPr>
        <sz val="8"/>
        <rFont val="Arial"/>
        <family val="2"/>
        <charset val="238"/>
      </rPr>
      <t xml:space="preserve">IROP ePasport-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</si>
  <si>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výsledek jednání členů samosprávy s cílem podpory NNO v 1. Q 2018</t>
  </si>
  <si>
    <t>Realizace a uplatněno do kap. 923 02 - ORREP</t>
  </si>
  <si>
    <t>Dle smlouvy o provedení stavby OLP/17/2017 a zajištění finanacování v 1. Q 2018</t>
  </si>
  <si>
    <t>Odhad skutečných výdajů pro zajištění financování v 1.Q 2018</t>
  </si>
  <si>
    <t>max. 4.400 tis.Kč dle USN č.RK 1628/17 a v návaznosti na reálný HMNG</t>
  </si>
  <si>
    <t>v kap. 914 15</t>
  </si>
  <si>
    <t>dodávka a výměna chladiče vzduchotech. primár. vzduchu - západ</t>
  </si>
  <si>
    <t>Limit 923 02 navýšen o 1.500 tis. Kč z 923 09 projekt Rozvoj IS ZZS LK realizován ORREP</t>
  </si>
  <si>
    <t xml:space="preserve">V rámci UR 2017 jsou na Kotlíkové dotace II. alokovány fin. prostředky na úrovni 140,4 mil. Kč, které budou v 1.Q.2018 zapojeny z předpokl. nečerpaných zdrojů 2017 do rozpočtu 2018 </t>
  </si>
  <si>
    <r>
      <t>IROP Okružní křižovatky II/292 a II/289 Semily, ul. Bořkovská, Brodská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</si>
  <si>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 xml:space="preserve">IROP - II/293 Jilemnice humanizace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</si>
  <si>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IROP-II/290 Roprachtice-Kořenov - </t>
    </r>
    <r>
      <rPr>
        <sz val="8"/>
        <color indexed="10"/>
        <rFont val="Arial"/>
        <family val="2"/>
        <charset val="238"/>
      </rPr>
      <t>předfinancování LK</t>
    </r>
  </si>
  <si>
    <t>Projekt zrušen</t>
  </si>
  <si>
    <t>Závazek OLP/902/2017</t>
  </si>
  <si>
    <t>Projekty v rámci Interreg V-A ČR-Polsko 2014-2020 a v rámci programu ČR-Sasko 2014-2020</t>
  </si>
  <si>
    <t>vybírané odborem životního prostředí a zemědělství</t>
  </si>
  <si>
    <t>platy zaměstnanců v pracovním poměru - rezerva</t>
  </si>
  <si>
    <t>povinné pojistné - sociální, zdravotní a úrazové - rezerva</t>
  </si>
  <si>
    <t>očekávaná skutečnost</t>
  </si>
  <si>
    <t>Podpora zdravotnictví v regionu</t>
  </si>
  <si>
    <t>investiční rezerva</t>
  </si>
  <si>
    <t>0663020000</t>
  </si>
  <si>
    <t>Podpora akcí Československé obce legionářské</t>
  </si>
  <si>
    <t>zákaznické centrum - front office</t>
  </si>
  <si>
    <t>2 575 tis. Kč převedeno do kapitoly 914 - Působnosti, odbor dopravy</t>
  </si>
  <si>
    <t>2 575 tis. Kč převedeno z kapitoly 914 - Působnosti, odbor informatiky</t>
  </si>
  <si>
    <t>Krajská správa silnic LK p.o. - realizace příkazní smlouvy Silnice LK a.s. na ZIMNÍ ÚDRŽBU 2018</t>
  </si>
  <si>
    <t>Krajská správa silnic LK p.o. - realizace příkazní smlouvy Silnice LK a.s. na BĚŽNOU ÚDRŽBU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</si>
</sst>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č_-;\-* #,##0.00\ _K_č_-;_-* &quot;-&quot;??\ _K_č_-;_-@_-"/>
    <numFmt numFmtId="164" formatCode="#,##0.000"/>
    <numFmt numFmtId="180" formatCode="#,##0.00_ ;\-#,##0.00\ "/>
    <numFmt numFmtId="182" formatCode="#,##0.00_ ;[Red]\-#,##0.00\ "/>
    <numFmt numFmtId="199" formatCode="#,##0.00000"/>
    <numFmt numFmtId="226" formatCode="0000000000000"/>
  </numFmts>
  <fonts count="128" x14ac:knownFonts="1"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12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8"/>
      <color indexed="16"/>
      <name val="Arial"/>
      <family val="2"/>
      <charset val="238"/>
    </font>
    <font>
      <sz val="8"/>
      <color indexed="12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name val="Arial CE"/>
      <family val="2"/>
      <charset val="238"/>
    </font>
    <font>
      <b/>
      <sz val="7"/>
      <name val="Arial"/>
      <family val="2"/>
      <charset val="238"/>
    </font>
    <font>
      <b/>
      <sz val="7"/>
      <color indexed="16"/>
      <name val="Arial"/>
      <family val="2"/>
      <charset val="238"/>
    </font>
    <font>
      <b/>
      <sz val="9"/>
      <color indexed="12"/>
      <name val="Arial"/>
      <family val="2"/>
      <charset val="238"/>
    </font>
    <font>
      <b/>
      <sz val="10"/>
      <name val="Arial"/>
      <family val="2"/>
      <charset val="238"/>
    </font>
    <font>
      <u/>
      <sz val="8"/>
      <name val="Arial"/>
      <family val="2"/>
      <charset val="238"/>
    </font>
    <font>
      <b/>
      <sz val="8"/>
      <color indexed="60"/>
      <name val="Arial"/>
      <family val="2"/>
      <charset val="238"/>
    </font>
    <font>
      <b/>
      <sz val="7"/>
      <color indexed="12"/>
      <name val="Arial"/>
      <family val="2"/>
      <charset val="238"/>
    </font>
    <font>
      <i/>
      <sz val="8"/>
      <name val="Arial"/>
      <family val="2"/>
      <charset val="238"/>
    </font>
    <font>
      <sz val="8"/>
      <color indexed="14"/>
      <name val="Arial"/>
      <family val="2"/>
      <charset val="238"/>
    </font>
    <font>
      <sz val="8"/>
      <color indexed="60"/>
      <name val="Arial"/>
      <family val="2"/>
      <charset val="238"/>
    </font>
    <font>
      <sz val="8"/>
      <name val="Arial CE"/>
      <charset val="238"/>
    </font>
    <font>
      <b/>
      <sz val="8"/>
      <color indexed="12"/>
      <name val="Arial CE"/>
      <charset val="238"/>
    </font>
    <font>
      <b/>
      <sz val="8"/>
      <color indexed="12"/>
      <name val="Arial CE"/>
      <family val="2"/>
      <charset val="238"/>
    </font>
    <font>
      <sz val="8"/>
      <name val="Arial CE"/>
      <family val="2"/>
      <charset val="238"/>
    </font>
    <font>
      <sz val="9"/>
      <color indexed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b/>
      <sz val="8"/>
      <color indexed="12"/>
      <name val="Calibri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color indexed="12"/>
      <name val="Arial"/>
      <family val="2"/>
      <charset val="238"/>
    </font>
    <font>
      <b/>
      <sz val="8"/>
      <color indexed="18"/>
      <name val="Arial"/>
      <family val="2"/>
      <charset val="238"/>
    </font>
    <font>
      <sz val="10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2"/>
      <name val="Arial"/>
      <family val="2"/>
      <charset val="238"/>
    </font>
    <font>
      <b/>
      <sz val="16"/>
      <name val="Arial"/>
      <family val="2"/>
      <charset val="238"/>
    </font>
    <font>
      <b/>
      <sz val="20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indexed="14"/>
      <name val="Arial"/>
      <family val="2"/>
      <charset val="238"/>
    </font>
    <font>
      <b/>
      <sz val="8"/>
      <color indexed="10"/>
      <name val="Arial"/>
      <family val="2"/>
    </font>
    <font>
      <sz val="8"/>
      <name val="Arial"/>
      <family val="2"/>
    </font>
    <font>
      <sz val="9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28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indexed="12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name val="Arial"/>
      <family val="2"/>
      <charset val="238"/>
    </font>
    <font>
      <sz val="16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8"/>
      <color rgb="FF0000FF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FF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indexed="12"/>
      <name val="Calibri"/>
      <family val="2"/>
      <charset val="238"/>
      <scheme val="minor"/>
    </font>
    <font>
      <b/>
      <sz val="9"/>
      <color rgb="FF0000FF"/>
      <name val="Arial"/>
      <family val="2"/>
      <charset val="238"/>
    </font>
    <font>
      <sz val="11"/>
      <color rgb="FFFF0000"/>
      <name val="Arial"/>
      <family val="2"/>
      <charset val="238"/>
    </font>
    <font>
      <sz val="8"/>
      <color rgb="FF0070C0"/>
      <name val="Arial"/>
      <family val="2"/>
      <charset val="238"/>
    </font>
    <font>
      <sz val="8"/>
      <color rgb="FF00B05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indexed="12"/>
      <name val="Calibri"/>
      <family val="2"/>
      <charset val="238"/>
      <scheme val="minor"/>
    </font>
    <font>
      <b/>
      <sz val="8"/>
      <color rgb="FF0000FF"/>
      <name val="Arial"/>
      <family val="2"/>
      <charset val="238"/>
    </font>
    <font>
      <i/>
      <sz val="8"/>
      <color rgb="FF0000FF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color rgb="FF0000FF"/>
      <name val="Calibri"/>
      <family val="2"/>
      <charset val="238"/>
      <scheme val="minor"/>
    </font>
    <font>
      <b/>
      <sz val="8"/>
      <color theme="9" tint="-0.499984740745262"/>
      <name val="Arial"/>
      <family val="2"/>
      <charset val="238"/>
    </font>
    <font>
      <sz val="8"/>
      <color theme="9" tint="-0.499984740745262"/>
      <name val="Arial"/>
      <family val="2"/>
      <charset val="238"/>
    </font>
    <font>
      <sz val="9"/>
      <color rgb="FF0000FF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FF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theme="3"/>
      <name val="Arial"/>
      <family val="2"/>
      <charset val="238"/>
    </font>
    <font>
      <b/>
      <sz val="11"/>
      <color theme="3"/>
      <name val="Times New Roman"/>
      <family val="1"/>
      <charset val="238"/>
    </font>
    <font>
      <b/>
      <sz val="10"/>
      <color theme="3"/>
      <name val="Times New Roman"/>
      <family val="1"/>
      <charset val="238"/>
    </font>
    <font>
      <b/>
      <sz val="8"/>
      <color theme="1"/>
      <name val="Arial"/>
      <family val="2"/>
      <charset val="238"/>
    </font>
    <font>
      <sz val="10"/>
      <color rgb="FF92D050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8"/>
      <color rgb="FF800000"/>
      <name val="Arial"/>
      <family val="2"/>
      <charset val="238"/>
    </font>
    <font>
      <sz val="8"/>
      <color theme="3"/>
      <name val="Arial"/>
      <family val="2"/>
      <charset val="238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59999389629810485"/>
        <bgColor indexed="64"/>
      </patternFill>
    </fill>
  </fills>
  <borders count="18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3">
    <xf numFmtId="0" fontId="0" fillId="0" borderId="0"/>
    <xf numFmtId="0" fontId="2" fillId="2" borderId="0" applyNumberFormat="0" applyBorder="0" applyAlignment="0" applyProtection="0"/>
    <xf numFmtId="0" fontId="79" fillId="30" borderId="0" applyNumberFormat="0" applyBorder="0" applyAlignment="0" applyProtection="0"/>
    <xf numFmtId="0" fontId="2" fillId="3" borderId="0" applyNumberFormat="0" applyBorder="0" applyAlignment="0" applyProtection="0"/>
    <xf numFmtId="0" fontId="79" fillId="31" borderId="0" applyNumberFormat="0" applyBorder="0" applyAlignment="0" applyProtection="0"/>
    <xf numFmtId="0" fontId="2" fillId="4" borderId="0" applyNumberFormat="0" applyBorder="0" applyAlignment="0" applyProtection="0"/>
    <xf numFmtId="0" fontId="79" fillId="32" borderId="0" applyNumberFormat="0" applyBorder="0" applyAlignment="0" applyProtection="0"/>
    <xf numFmtId="0" fontId="2" fillId="5" borderId="0" applyNumberFormat="0" applyBorder="0" applyAlignment="0" applyProtection="0"/>
    <xf numFmtId="0" fontId="79" fillId="33" borderId="0" applyNumberFormat="0" applyBorder="0" applyAlignment="0" applyProtection="0"/>
    <xf numFmtId="0" fontId="2" fillId="6" borderId="0" applyNumberFormat="0" applyBorder="0" applyAlignment="0" applyProtection="0"/>
    <xf numFmtId="0" fontId="79" fillId="34" borderId="0" applyNumberFormat="0" applyBorder="0" applyAlignment="0" applyProtection="0"/>
    <xf numFmtId="0" fontId="2" fillId="7" borderId="0" applyNumberFormat="0" applyBorder="0" applyAlignment="0" applyProtection="0"/>
    <xf numFmtId="0" fontId="79" fillId="35" borderId="0" applyNumberFormat="0" applyBorder="0" applyAlignment="0" applyProtection="0"/>
    <xf numFmtId="0" fontId="2" fillId="8" borderId="0" applyNumberFormat="0" applyBorder="0" applyAlignment="0" applyProtection="0"/>
    <xf numFmtId="0" fontId="79" fillId="36" borderId="0" applyNumberFormat="0" applyBorder="0" applyAlignment="0" applyProtection="0"/>
    <xf numFmtId="0" fontId="2" fillId="9" borderId="0" applyNumberFormat="0" applyBorder="0" applyAlignment="0" applyProtection="0"/>
    <xf numFmtId="0" fontId="79" fillId="37" borderId="0" applyNumberFormat="0" applyBorder="0" applyAlignment="0" applyProtection="0"/>
    <xf numFmtId="0" fontId="2" fillId="10" borderId="0" applyNumberFormat="0" applyBorder="0" applyAlignment="0" applyProtection="0"/>
    <xf numFmtId="0" fontId="79" fillId="38" borderId="0" applyNumberFormat="0" applyBorder="0" applyAlignment="0" applyProtection="0"/>
    <xf numFmtId="0" fontId="2" fillId="5" borderId="0" applyNumberFormat="0" applyBorder="0" applyAlignment="0" applyProtection="0"/>
    <xf numFmtId="0" fontId="79" fillId="39" borderId="0" applyNumberFormat="0" applyBorder="0" applyAlignment="0" applyProtection="0"/>
    <xf numFmtId="0" fontId="2" fillId="8" borderId="0" applyNumberFormat="0" applyBorder="0" applyAlignment="0" applyProtection="0"/>
    <xf numFmtId="0" fontId="79" fillId="40" borderId="0" applyNumberFormat="0" applyBorder="0" applyAlignment="0" applyProtection="0"/>
    <xf numFmtId="0" fontId="2" fillId="11" borderId="0" applyNumberFormat="0" applyBorder="0" applyAlignment="0" applyProtection="0"/>
    <xf numFmtId="0" fontId="79" fillId="41" borderId="0" applyNumberFormat="0" applyBorder="0" applyAlignment="0" applyProtection="0"/>
    <xf numFmtId="0" fontId="3" fillId="12" borderId="0" applyNumberFormat="0" applyBorder="0" applyAlignment="0" applyProtection="0"/>
    <xf numFmtId="0" fontId="80" fillId="42" borderId="0" applyNumberFormat="0" applyBorder="0" applyAlignment="0" applyProtection="0"/>
    <xf numFmtId="0" fontId="3" fillId="9" borderId="0" applyNumberFormat="0" applyBorder="0" applyAlignment="0" applyProtection="0"/>
    <xf numFmtId="0" fontId="80" fillId="43" borderId="0" applyNumberFormat="0" applyBorder="0" applyAlignment="0" applyProtection="0"/>
    <xf numFmtId="0" fontId="3" fillId="10" borderId="0" applyNumberFormat="0" applyBorder="0" applyAlignment="0" applyProtection="0"/>
    <xf numFmtId="0" fontId="80" fillId="44" borderId="0" applyNumberFormat="0" applyBorder="0" applyAlignment="0" applyProtection="0"/>
    <xf numFmtId="0" fontId="3" fillId="13" borderId="0" applyNumberFormat="0" applyBorder="0" applyAlignment="0" applyProtection="0"/>
    <xf numFmtId="0" fontId="80" fillId="45" borderId="0" applyNumberFormat="0" applyBorder="0" applyAlignment="0" applyProtection="0"/>
    <xf numFmtId="0" fontId="3" fillId="14" borderId="0" applyNumberFormat="0" applyBorder="0" applyAlignment="0" applyProtection="0"/>
    <xf numFmtId="0" fontId="80" fillId="46" borderId="0" applyNumberFormat="0" applyBorder="0" applyAlignment="0" applyProtection="0"/>
    <xf numFmtId="0" fontId="3" fillId="15" borderId="0" applyNumberFormat="0" applyBorder="0" applyAlignment="0" applyProtection="0"/>
    <xf numFmtId="0" fontId="80" fillId="47" borderId="0" applyNumberFormat="0" applyBorder="0" applyAlignment="0" applyProtection="0"/>
    <xf numFmtId="0" fontId="4" fillId="0" borderId="1" applyNumberFormat="0" applyFill="0" applyAlignment="0" applyProtection="0"/>
    <xf numFmtId="0" fontId="81" fillId="0" borderId="171" applyNumberFormat="0" applyFill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3" borderId="0" applyNumberFormat="0" applyBorder="0" applyAlignment="0" applyProtection="0"/>
    <xf numFmtId="0" fontId="82" fillId="48" borderId="0" applyNumberFormat="0" applyBorder="0" applyAlignment="0" applyProtection="0"/>
    <xf numFmtId="0" fontId="8" fillId="16" borderId="2" applyNumberFormat="0" applyAlignment="0" applyProtection="0"/>
    <xf numFmtId="0" fontId="83" fillId="49" borderId="172" applyNumberFormat="0" applyAlignment="0" applyProtection="0"/>
    <xf numFmtId="0" fontId="9" fillId="0" borderId="3" applyNumberFormat="0" applyFill="0" applyAlignment="0" applyProtection="0"/>
    <xf numFmtId="0" fontId="84" fillId="0" borderId="173" applyNumberFormat="0" applyFill="0" applyAlignment="0" applyProtection="0"/>
    <xf numFmtId="0" fontId="10" fillId="0" borderId="4" applyNumberFormat="0" applyFill="0" applyAlignment="0" applyProtection="0"/>
    <xf numFmtId="0" fontId="85" fillId="0" borderId="174" applyNumberFormat="0" applyFill="0" applyAlignment="0" applyProtection="0"/>
    <xf numFmtId="0" fontId="11" fillId="0" borderId="5" applyNumberFormat="0" applyFill="0" applyAlignment="0" applyProtection="0"/>
    <xf numFmtId="0" fontId="86" fillId="0" borderId="175" applyNumberFormat="0" applyFill="0" applyAlignment="0" applyProtection="0"/>
    <xf numFmtId="0" fontId="11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88" fillId="50" borderId="0" applyNumberFormat="0" applyBorder="0" applyAlignment="0" applyProtection="0"/>
    <xf numFmtId="0" fontId="79" fillId="0" borderId="0"/>
    <xf numFmtId="0" fontId="5" fillId="0" borderId="0"/>
    <xf numFmtId="0" fontId="5" fillId="0" borderId="0"/>
    <xf numFmtId="0" fontId="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34" fillId="0" borderId="0"/>
    <xf numFmtId="0" fontId="2" fillId="18" borderId="6" applyNumberFormat="0" applyFont="0" applyAlignment="0" applyProtection="0"/>
    <xf numFmtId="0" fontId="79" fillId="51" borderId="176" applyNumberFormat="0" applyFont="0" applyAlignment="0" applyProtection="0"/>
    <xf numFmtId="0" fontId="14" fillId="0" borderId="7" applyNumberFormat="0" applyFill="0" applyAlignment="0" applyProtection="0"/>
    <xf numFmtId="0" fontId="89" fillId="0" borderId="177" applyNumberFormat="0" applyFill="0" applyAlignment="0" applyProtection="0"/>
    <xf numFmtId="0" fontId="15" fillId="4" borderId="0" applyNumberFormat="0" applyBorder="0" applyAlignment="0" applyProtection="0"/>
    <xf numFmtId="0" fontId="90" fillId="52" borderId="0" applyNumberFormat="0" applyBorder="0" applyAlignment="0" applyProtection="0"/>
    <xf numFmtId="0" fontId="16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7" fillId="7" borderId="8" applyNumberFormat="0" applyAlignment="0" applyProtection="0"/>
    <xf numFmtId="0" fontId="92" fillId="53" borderId="178" applyNumberFormat="0" applyAlignment="0" applyProtection="0"/>
    <xf numFmtId="0" fontId="18" fillId="19" borderId="8" applyNumberFormat="0" applyAlignment="0" applyProtection="0"/>
    <xf numFmtId="0" fontId="93" fillId="54" borderId="178" applyNumberFormat="0" applyAlignment="0" applyProtection="0"/>
    <xf numFmtId="0" fontId="19" fillId="19" borderId="9" applyNumberFormat="0" applyAlignment="0" applyProtection="0"/>
    <xf numFmtId="0" fontId="94" fillId="54" borderId="179" applyNumberFormat="0" applyAlignment="0" applyProtection="0"/>
    <xf numFmtId="0" fontId="20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80" fillId="55" borderId="0" applyNumberFormat="0" applyBorder="0" applyAlignment="0" applyProtection="0"/>
    <xf numFmtId="0" fontId="3" fillId="21" borderId="0" applyNumberFormat="0" applyBorder="0" applyAlignment="0" applyProtection="0"/>
    <xf numFmtId="0" fontId="80" fillId="56" borderId="0" applyNumberFormat="0" applyBorder="0" applyAlignment="0" applyProtection="0"/>
    <xf numFmtId="0" fontId="3" fillId="22" borderId="0" applyNumberFormat="0" applyBorder="0" applyAlignment="0" applyProtection="0"/>
    <xf numFmtId="0" fontId="80" fillId="57" borderId="0" applyNumberFormat="0" applyBorder="0" applyAlignment="0" applyProtection="0"/>
    <xf numFmtId="0" fontId="3" fillId="13" borderId="0" applyNumberFormat="0" applyBorder="0" applyAlignment="0" applyProtection="0"/>
    <xf numFmtId="0" fontId="80" fillId="58" borderId="0" applyNumberFormat="0" applyBorder="0" applyAlignment="0" applyProtection="0"/>
    <xf numFmtId="0" fontId="3" fillId="14" borderId="0" applyNumberFormat="0" applyBorder="0" applyAlignment="0" applyProtection="0"/>
    <xf numFmtId="0" fontId="80" fillId="59" borderId="0" applyNumberFormat="0" applyBorder="0" applyAlignment="0" applyProtection="0"/>
    <xf numFmtId="0" fontId="3" fillId="23" borderId="0" applyNumberFormat="0" applyBorder="0" applyAlignment="0" applyProtection="0"/>
    <xf numFmtId="0" fontId="80" fillId="60" borderId="0" applyNumberFormat="0" applyBorder="0" applyAlignment="0" applyProtection="0"/>
  </cellStyleXfs>
  <cellXfs count="3096">
    <xf numFmtId="0" fontId="0" fillId="0" borderId="0" xfId="0"/>
    <xf numFmtId="0" fontId="5" fillId="0" borderId="0" xfId="75"/>
    <xf numFmtId="0" fontId="22" fillId="0" borderId="0" xfId="75" applyFont="1" applyAlignment="1"/>
    <xf numFmtId="0" fontId="22" fillId="0" borderId="0" xfId="75" applyFont="1" applyAlignment="1">
      <alignment horizontal="center"/>
    </xf>
    <xf numFmtId="0" fontId="5" fillId="0" borderId="0" xfId="75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4" fillId="0" borderId="0" xfId="75" applyFont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30" fillId="0" borderId="0" xfId="0" applyFont="1" applyFill="1" applyAlignment="1">
      <alignment vertical="center" wrapText="1"/>
    </xf>
    <xf numFmtId="0" fontId="21" fillId="0" borderId="10" xfId="75" applyFont="1" applyFill="1" applyBorder="1" applyAlignment="1">
      <alignment horizontal="center" vertical="center" wrapText="1"/>
    </xf>
    <xf numFmtId="0" fontId="21" fillId="0" borderId="11" xfId="75" applyFont="1" applyFill="1" applyBorder="1" applyAlignment="1">
      <alignment vertical="center" wrapText="1"/>
    </xf>
    <xf numFmtId="0" fontId="21" fillId="0" borderId="11" xfId="75" applyFont="1" applyFill="1" applyBorder="1" applyAlignment="1">
      <alignment horizontal="left" vertical="center" wrapText="1"/>
    </xf>
    <xf numFmtId="0" fontId="28" fillId="0" borderId="12" xfId="78" applyFont="1" applyBorder="1"/>
    <xf numFmtId="0" fontId="28" fillId="0" borderId="13" xfId="75" applyFont="1" applyBorder="1" applyAlignment="1">
      <alignment horizontal="center"/>
    </xf>
    <xf numFmtId="0" fontId="28" fillId="0" borderId="14" xfId="75" applyFont="1" applyBorder="1" applyAlignment="1">
      <alignment horizontal="left"/>
    </xf>
    <xf numFmtId="0" fontId="21" fillId="0" borderId="15" xfId="75" applyFont="1" applyFill="1" applyBorder="1" applyAlignment="1">
      <alignment vertical="center" wrapText="1"/>
    </xf>
    <xf numFmtId="49" fontId="21" fillId="0" borderId="15" xfId="75" applyNumberFormat="1" applyFont="1" applyFill="1" applyBorder="1" applyAlignment="1">
      <alignment horizontal="center" vertical="center" wrapText="1"/>
    </xf>
    <xf numFmtId="0" fontId="21" fillId="0" borderId="12" xfId="78" applyFont="1" applyBorder="1"/>
    <xf numFmtId="0" fontId="24" fillId="0" borderId="0" xfId="75" applyFont="1" applyFill="1" applyAlignment="1">
      <alignment horizontal="center" vertical="center" wrapText="1"/>
    </xf>
    <xf numFmtId="49" fontId="26" fillId="0" borderId="0" xfId="75" applyNumberFormat="1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4" fontId="21" fillId="0" borderId="16" xfId="0" applyNumberFormat="1" applyFont="1" applyFill="1" applyBorder="1" applyAlignment="1">
      <alignment horizontal="center" vertical="center" wrapText="1"/>
    </xf>
    <xf numFmtId="4" fontId="21" fillId="0" borderId="16" xfId="75" applyNumberFormat="1" applyFont="1" applyFill="1" applyBorder="1" applyAlignment="1">
      <alignment horizontal="center" vertical="center" wrapText="1"/>
    </xf>
    <xf numFmtId="4" fontId="21" fillId="0" borderId="17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4" fontId="28" fillId="0" borderId="17" xfId="0" applyNumberFormat="1" applyFont="1" applyFill="1" applyBorder="1" applyAlignment="1">
      <alignment horizontal="center" vertical="center" wrapText="1"/>
    </xf>
    <xf numFmtId="4" fontId="31" fillId="0" borderId="18" xfId="75" applyNumberFormat="1" applyFont="1" applyFill="1" applyBorder="1" applyAlignment="1">
      <alignment horizontal="center" vertical="center" wrapText="1"/>
    </xf>
    <xf numFmtId="0" fontId="31" fillId="0" borderId="18" xfId="75" applyFont="1" applyFill="1" applyBorder="1" applyAlignment="1">
      <alignment horizontal="center" vertical="center" wrapText="1"/>
    </xf>
    <xf numFmtId="0" fontId="31" fillId="0" borderId="19" xfId="75" applyFont="1" applyFill="1" applyBorder="1" applyAlignment="1">
      <alignment horizontal="center" vertical="center" wrapText="1"/>
    </xf>
    <xf numFmtId="4" fontId="31" fillId="0" borderId="20" xfId="75" applyNumberFormat="1" applyFont="1" applyFill="1" applyBorder="1" applyAlignment="1">
      <alignment vertical="center" wrapText="1"/>
    </xf>
    <xf numFmtId="0" fontId="31" fillId="0" borderId="21" xfId="75" applyFont="1" applyFill="1" applyBorder="1" applyAlignment="1">
      <alignment horizontal="center" vertical="center" wrapText="1"/>
    </xf>
    <xf numFmtId="0" fontId="31" fillId="0" borderId="22" xfId="75" applyFont="1" applyFill="1" applyBorder="1" applyAlignment="1">
      <alignment horizontal="center" vertical="center" wrapText="1"/>
    </xf>
    <xf numFmtId="49" fontId="26" fillId="0" borderId="0" xfId="75" applyNumberFormat="1" applyFont="1" applyFill="1" applyAlignment="1">
      <alignment horizontal="center" vertical="center" wrapText="1"/>
    </xf>
    <xf numFmtId="4" fontId="21" fillId="0" borderId="23" xfId="0" applyNumberFormat="1" applyFont="1" applyFill="1" applyBorder="1" applyAlignment="1">
      <alignment vertical="center" wrapText="1"/>
    </xf>
    <xf numFmtId="0" fontId="31" fillId="0" borderId="24" xfId="75" applyFont="1" applyFill="1" applyBorder="1" applyAlignment="1">
      <alignment horizontal="center" vertical="center" wrapText="1"/>
    </xf>
    <xf numFmtId="4" fontId="31" fillId="0" borderId="0" xfId="75" applyNumberFormat="1" applyFont="1" applyFill="1" applyBorder="1" applyAlignment="1">
      <alignment vertical="center" wrapText="1"/>
    </xf>
    <xf numFmtId="0" fontId="21" fillId="0" borderId="0" xfId="75" applyFont="1" applyFill="1" applyAlignment="1">
      <alignment horizontal="center" vertical="center" wrapText="1"/>
    </xf>
    <xf numFmtId="4" fontId="21" fillId="0" borderId="0" xfId="67" applyNumberFormat="1" applyFont="1" applyFill="1" applyBorder="1"/>
    <xf numFmtId="0" fontId="21" fillId="0" borderId="0" xfId="78" applyFont="1" applyBorder="1" applyAlignment="1">
      <alignment horizontal="center"/>
    </xf>
    <xf numFmtId="49" fontId="23" fillId="0" borderId="0" xfId="75" applyNumberFormat="1" applyFont="1" applyFill="1" applyBorder="1" applyAlignment="1">
      <alignment horizontal="center"/>
    </xf>
    <xf numFmtId="0" fontId="31" fillId="0" borderId="0" xfId="75" applyFont="1" applyFill="1" applyBorder="1" applyAlignment="1">
      <alignment horizontal="center" vertical="center" wrapText="1"/>
    </xf>
    <xf numFmtId="49" fontId="21" fillId="0" borderId="25" xfId="78" applyNumberFormat="1" applyFont="1" applyBorder="1" applyAlignment="1">
      <alignment horizontal="center"/>
    </xf>
    <xf numFmtId="49" fontId="28" fillId="0" borderId="25" xfId="78" applyNumberFormat="1" applyFont="1" applyBorder="1" applyAlignment="1">
      <alignment horizontal="center"/>
    </xf>
    <xf numFmtId="49" fontId="28" fillId="0" borderId="26" xfId="78" applyNumberFormat="1" applyFont="1" applyBorder="1" applyAlignment="1">
      <alignment horizontal="center"/>
    </xf>
    <xf numFmtId="0" fontId="28" fillId="0" borderId="27" xfId="78" applyFont="1" applyBorder="1"/>
    <xf numFmtId="0" fontId="28" fillId="0" borderId="28" xfId="75" applyFont="1" applyBorder="1" applyAlignment="1">
      <alignment horizontal="center"/>
    </xf>
    <xf numFmtId="49" fontId="26" fillId="0" borderId="0" xfId="75" applyNumberFormat="1" applyFont="1" applyFill="1" applyAlignment="1">
      <alignment vertical="center"/>
    </xf>
    <xf numFmtId="0" fontId="21" fillId="0" borderId="15" xfId="75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/>
    <xf numFmtId="4" fontId="21" fillId="0" borderId="29" xfId="0" applyNumberFormat="1" applyFont="1" applyFill="1" applyBorder="1" applyAlignment="1">
      <alignment vertical="center" wrapText="1"/>
    </xf>
    <xf numFmtId="0" fontId="21" fillId="0" borderId="30" xfId="75" applyFont="1" applyFill="1" applyBorder="1" applyAlignment="1">
      <alignment horizontal="center" vertical="center" wrapText="1"/>
    </xf>
    <xf numFmtId="4" fontId="21" fillId="0" borderId="31" xfId="0" applyNumberFormat="1" applyFont="1" applyFill="1" applyBorder="1" applyAlignment="1">
      <alignment horizontal="center" vertical="center" wrapText="1"/>
    </xf>
    <xf numFmtId="4" fontId="21" fillId="61" borderId="32" xfId="0" applyNumberFormat="1" applyFont="1" applyFill="1" applyBorder="1" applyAlignment="1">
      <alignment vertical="center"/>
    </xf>
    <xf numFmtId="4" fontId="21" fillId="62" borderId="29" xfId="67" applyNumberFormat="1" applyFont="1" applyFill="1" applyBorder="1"/>
    <xf numFmtId="4" fontId="28" fillId="62" borderId="23" xfId="67" applyNumberFormat="1" applyFont="1" applyFill="1" applyBorder="1"/>
    <xf numFmtId="0" fontId="21" fillId="0" borderId="0" xfId="75" applyFont="1" applyBorder="1" applyAlignment="1">
      <alignment vertical="center" wrapText="1"/>
    </xf>
    <xf numFmtId="0" fontId="29" fillId="0" borderId="0" xfId="70" applyFont="1" applyAlignment="1"/>
    <xf numFmtId="4" fontId="21" fillId="0" borderId="18" xfId="0" applyNumberFormat="1" applyFont="1" applyFill="1" applyBorder="1" applyAlignment="1">
      <alignment horizontal="center" vertical="center" wrapText="1"/>
    </xf>
    <xf numFmtId="0" fontId="21" fillId="0" borderId="16" xfId="75" applyFont="1" applyBorder="1" applyAlignment="1">
      <alignment vertical="center" wrapText="1"/>
    </xf>
    <xf numFmtId="4" fontId="96" fillId="61" borderId="23" xfId="0" applyNumberFormat="1" applyFont="1" applyFill="1" applyBorder="1" applyAlignment="1">
      <alignment vertical="center" wrapText="1"/>
    </xf>
    <xf numFmtId="4" fontId="96" fillId="62" borderId="23" xfId="0" applyNumberFormat="1" applyFont="1" applyFill="1" applyBorder="1" applyAlignment="1">
      <alignment vertical="center" wrapText="1"/>
    </xf>
    <xf numFmtId="4" fontId="28" fillId="61" borderId="29" xfId="0" applyNumberFormat="1" applyFont="1" applyFill="1" applyBorder="1"/>
    <xf numFmtId="4" fontId="28" fillId="62" borderId="29" xfId="0" applyNumberFormat="1" applyFont="1" applyFill="1" applyBorder="1"/>
    <xf numFmtId="4" fontId="21" fillId="62" borderId="32" xfId="0" applyNumberFormat="1" applyFont="1" applyFill="1" applyBorder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/>
    <xf numFmtId="0" fontId="21" fillId="0" borderId="33" xfId="75" applyFont="1" applyFill="1" applyBorder="1" applyAlignment="1">
      <alignment horizontal="center" vertical="center" wrapText="1"/>
    </xf>
    <xf numFmtId="49" fontId="21" fillId="0" borderId="34" xfId="75" applyNumberFormat="1" applyFont="1" applyFill="1" applyBorder="1" applyAlignment="1">
      <alignment horizontal="center" vertical="center" wrapText="1"/>
    </xf>
    <xf numFmtId="0" fontId="21" fillId="0" borderId="10" xfId="75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4" fillId="0" borderId="0" xfId="75" applyFont="1" applyFill="1" applyAlignment="1">
      <alignment horizontal="right" vertical="center" wrapText="1"/>
    </xf>
    <xf numFmtId="0" fontId="21" fillId="0" borderId="16" xfId="0" applyFont="1" applyFill="1" applyBorder="1" applyAlignment="1">
      <alignment vertical="center" wrapText="1"/>
    </xf>
    <xf numFmtId="0" fontId="21" fillId="0" borderId="35" xfId="75" applyFont="1" applyFill="1" applyBorder="1" applyAlignment="1">
      <alignment horizontal="left" vertical="center" wrapText="1"/>
    </xf>
    <xf numFmtId="0" fontId="21" fillId="0" borderId="36" xfId="75" applyFont="1" applyFill="1" applyBorder="1" applyAlignment="1">
      <alignment horizontal="center" vertical="center" wrapText="1"/>
    </xf>
    <xf numFmtId="4" fontId="28" fillId="62" borderId="32" xfId="67" applyNumberFormat="1" applyFont="1" applyFill="1" applyBorder="1"/>
    <xf numFmtId="0" fontId="21" fillId="0" borderId="0" xfId="75" applyFont="1" applyFill="1" applyBorder="1" applyAlignment="1">
      <alignment horizontal="center" vertical="center" wrapText="1"/>
    </xf>
    <xf numFmtId="0" fontId="21" fillId="0" borderId="0" xfId="75" applyFont="1" applyFill="1" applyBorder="1" applyAlignment="1">
      <alignment horizontal="left" vertical="center" wrapText="1"/>
    </xf>
    <xf numFmtId="0" fontId="21" fillId="0" borderId="37" xfId="75" applyFont="1" applyBorder="1" applyAlignment="1">
      <alignment horizontal="center" vertical="center"/>
    </xf>
    <xf numFmtId="4" fontId="97" fillId="62" borderId="23" xfId="0" applyNumberFormat="1" applyFont="1" applyFill="1" applyBorder="1" applyAlignment="1">
      <alignment vertical="center" wrapText="1"/>
    </xf>
    <xf numFmtId="49" fontId="21" fillId="0" borderId="38" xfId="75" applyNumberFormat="1" applyFont="1" applyFill="1" applyBorder="1" applyAlignment="1">
      <alignment horizontal="center"/>
    </xf>
    <xf numFmtId="0" fontId="21" fillId="0" borderId="38" xfId="75" applyFont="1" applyFill="1" applyBorder="1"/>
    <xf numFmtId="4" fontId="21" fillId="61" borderId="39" xfId="75" applyNumberFormat="1" applyFont="1" applyFill="1" applyBorder="1" applyAlignment="1">
      <alignment horizontal="right"/>
    </xf>
    <xf numFmtId="4" fontId="21" fillId="62" borderId="39" xfId="75" applyNumberFormat="1" applyFont="1" applyFill="1" applyBorder="1" applyAlignment="1">
      <alignment horizontal="right"/>
    </xf>
    <xf numFmtId="49" fontId="21" fillId="0" borderId="15" xfId="75" applyNumberFormat="1" applyFont="1" applyFill="1" applyBorder="1" applyAlignment="1">
      <alignment horizontal="center"/>
    </xf>
    <xf numFmtId="0" fontId="21" fillId="0" borderId="15" xfId="75" applyFont="1" applyFill="1" applyBorder="1"/>
    <xf numFmtId="4" fontId="21" fillId="61" borderId="23" xfId="75" applyNumberFormat="1" applyFont="1" applyFill="1" applyBorder="1" applyAlignment="1">
      <alignment horizontal="right"/>
    </xf>
    <xf numFmtId="4" fontId="21" fillId="62" borderId="23" xfId="75" applyNumberFormat="1" applyFont="1" applyFill="1" applyBorder="1" applyAlignment="1">
      <alignment horizontal="right"/>
    </xf>
    <xf numFmtId="4" fontId="21" fillId="62" borderId="23" xfId="75" applyNumberFormat="1" applyFont="1" applyFill="1" applyBorder="1" applyAlignment="1">
      <alignment horizontal="right" vertical="center" wrapText="1"/>
    </xf>
    <xf numFmtId="0" fontId="21" fillId="0" borderId="0" xfId="67" applyFont="1" applyFill="1" applyBorder="1" applyAlignment="1">
      <alignment horizontal="center" vertical="center"/>
    </xf>
    <xf numFmtId="49" fontId="21" fillId="0" borderId="0" xfId="78" applyNumberFormat="1" applyFont="1" applyFill="1" applyBorder="1" applyAlignment="1">
      <alignment horizontal="center" vertical="center"/>
    </xf>
    <xf numFmtId="0" fontId="21" fillId="0" borderId="0" xfId="73" applyFont="1" applyFill="1" applyBorder="1" applyAlignment="1">
      <alignment vertical="center" wrapText="1"/>
    </xf>
    <xf numFmtId="0" fontId="21" fillId="0" borderId="16" xfId="75" applyFont="1" applyFill="1" applyBorder="1" applyAlignment="1">
      <alignment vertical="center" wrapText="1"/>
    </xf>
    <xf numFmtId="4" fontId="97" fillId="61" borderId="23" xfId="0" applyNumberFormat="1" applyFont="1" applyFill="1" applyBorder="1" applyAlignment="1">
      <alignment vertical="center" wrapText="1"/>
    </xf>
    <xf numFmtId="0" fontId="21" fillId="0" borderId="16" xfId="0" applyFont="1" applyFill="1" applyBorder="1" applyAlignment="1">
      <alignment horizontal="left" vertical="center" wrapText="1"/>
    </xf>
    <xf numFmtId="4" fontId="97" fillId="61" borderId="23" xfId="73" applyNumberFormat="1" applyFont="1" applyFill="1" applyBorder="1" applyAlignment="1">
      <alignment vertical="center" wrapText="1"/>
    </xf>
    <xf numFmtId="4" fontId="97" fillId="62" borderId="23" xfId="73" applyNumberFormat="1" applyFont="1" applyFill="1" applyBorder="1" applyAlignment="1">
      <alignment vertical="center" wrapText="1"/>
    </xf>
    <xf numFmtId="4" fontId="32" fillId="61" borderId="23" xfId="0" applyNumberFormat="1" applyFont="1" applyFill="1" applyBorder="1" applyAlignment="1">
      <alignment vertical="center" wrapText="1"/>
    </xf>
    <xf numFmtId="4" fontId="32" fillId="62" borderId="23" xfId="0" applyNumberFormat="1" applyFont="1" applyFill="1" applyBorder="1" applyAlignment="1">
      <alignment vertical="center" wrapText="1"/>
    </xf>
    <xf numFmtId="4" fontId="97" fillId="61" borderId="29" xfId="0" applyNumberFormat="1" applyFont="1" applyFill="1" applyBorder="1" applyAlignment="1">
      <alignment vertical="center" wrapText="1"/>
    </xf>
    <xf numFmtId="4" fontId="97" fillId="62" borderId="29" xfId="0" applyNumberFormat="1" applyFont="1" applyFill="1" applyBorder="1" applyAlignment="1">
      <alignment vertical="center" wrapText="1"/>
    </xf>
    <xf numFmtId="4" fontId="96" fillId="62" borderId="23" xfId="73" applyNumberFormat="1" applyFont="1" applyFill="1" applyBorder="1" applyAlignment="1">
      <alignment vertical="center" wrapText="1"/>
    </xf>
    <xf numFmtId="0" fontId="21" fillId="0" borderId="31" xfId="75" applyFont="1" applyFill="1" applyBorder="1" applyAlignment="1">
      <alignment vertical="center" wrapText="1"/>
    </xf>
    <xf numFmtId="0" fontId="21" fillId="0" borderId="0" xfId="75" applyFont="1" applyFill="1" applyBorder="1" applyAlignment="1">
      <alignment vertical="center" wrapText="1"/>
    </xf>
    <xf numFmtId="49" fontId="26" fillId="0" borderId="0" xfId="75" applyNumberFormat="1" applyFont="1" applyFill="1" applyAlignment="1">
      <alignment horizontal="left" vertical="center"/>
    </xf>
    <xf numFmtId="4" fontId="31" fillId="0" borderId="40" xfId="0" applyNumberFormat="1" applyFont="1" applyFill="1" applyBorder="1" applyAlignment="1">
      <alignment horizontal="center" vertical="center" wrapText="1"/>
    </xf>
    <xf numFmtId="0" fontId="21" fillId="0" borderId="41" xfId="75" applyFont="1" applyFill="1" applyBorder="1" applyAlignment="1">
      <alignment horizontal="left" vertical="center" wrapText="1"/>
    </xf>
    <xf numFmtId="1" fontId="32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49" fontId="23" fillId="0" borderId="0" xfId="75" applyNumberFormat="1" applyFont="1" applyFill="1" applyBorder="1" applyAlignment="1"/>
    <xf numFmtId="4" fontId="21" fillId="0" borderId="0" xfId="0" applyNumberFormat="1" applyFont="1" applyFill="1"/>
    <xf numFmtId="0" fontId="21" fillId="0" borderId="42" xfId="75" applyFont="1" applyFill="1" applyBorder="1" applyAlignment="1">
      <alignment horizontal="center" vertical="center" wrapText="1"/>
    </xf>
    <xf numFmtId="4" fontId="21" fillId="0" borderId="43" xfId="73" applyNumberFormat="1" applyFont="1" applyFill="1" applyBorder="1" applyAlignment="1">
      <alignment vertical="center" wrapText="1"/>
    </xf>
    <xf numFmtId="4" fontId="21" fillId="0" borderId="44" xfId="0" applyNumberFormat="1" applyFont="1" applyFill="1" applyBorder="1" applyAlignment="1">
      <alignment vertical="center" wrapText="1"/>
    </xf>
    <xf numFmtId="4" fontId="21" fillId="0" borderId="43" xfId="0" applyNumberFormat="1" applyFont="1" applyFill="1" applyBorder="1" applyAlignment="1">
      <alignment vertical="center" wrapText="1"/>
    </xf>
    <xf numFmtId="0" fontId="21" fillId="0" borderId="0" xfId="0" applyFont="1" applyFill="1" applyAlignment="1">
      <alignment horizontal="center"/>
    </xf>
    <xf numFmtId="4" fontId="28" fillId="0" borderId="0" xfId="67" applyNumberFormat="1" applyFont="1" applyFill="1" applyBorder="1"/>
    <xf numFmtId="0" fontId="24" fillId="0" borderId="0" xfId="81" applyFont="1" applyFill="1" applyBorder="1" applyAlignment="1">
      <alignment horizontal="center" vertical="center" wrapText="1"/>
    </xf>
    <xf numFmtId="0" fontId="29" fillId="0" borderId="0" xfId="70" applyFont="1" applyFill="1" applyAlignment="1"/>
    <xf numFmtId="4" fontId="21" fillId="63" borderId="32" xfId="0" applyNumberFormat="1" applyFont="1" applyFill="1" applyBorder="1" applyAlignment="1">
      <alignment vertical="center"/>
    </xf>
    <xf numFmtId="4" fontId="21" fillId="63" borderId="23" xfId="75" applyNumberFormat="1" applyFont="1" applyFill="1" applyBorder="1" applyAlignment="1">
      <alignment horizontal="right" vertical="center" wrapText="1"/>
    </xf>
    <xf numFmtId="4" fontId="97" fillId="63" borderId="23" xfId="0" applyNumberFormat="1" applyFont="1" applyFill="1" applyBorder="1" applyAlignment="1">
      <alignment vertical="center" wrapText="1"/>
    </xf>
    <xf numFmtId="4" fontId="28" fillId="63" borderId="29" xfId="0" applyNumberFormat="1" applyFont="1" applyFill="1" applyBorder="1"/>
    <xf numFmtId="4" fontId="21" fillId="63" borderId="39" xfId="75" applyNumberFormat="1" applyFont="1" applyFill="1" applyBorder="1" applyAlignment="1">
      <alignment horizontal="right"/>
    </xf>
    <xf numFmtId="4" fontId="21" fillId="63" borderId="23" xfId="75" applyNumberFormat="1" applyFont="1" applyFill="1" applyBorder="1" applyAlignment="1">
      <alignment horizontal="right"/>
    </xf>
    <xf numFmtId="49" fontId="21" fillId="0" borderId="45" xfId="0" applyNumberFormat="1" applyFont="1" applyBorder="1" applyAlignment="1">
      <alignment horizontal="center" vertical="center"/>
    </xf>
    <xf numFmtId="4" fontId="96" fillId="63" borderId="23" xfId="0" applyNumberFormat="1" applyFont="1" applyFill="1" applyBorder="1" applyAlignment="1">
      <alignment vertical="center" wrapText="1"/>
    </xf>
    <xf numFmtId="4" fontId="32" fillId="63" borderId="23" xfId="0" applyNumberFormat="1" applyFont="1" applyFill="1" applyBorder="1" applyAlignment="1">
      <alignment vertical="center" wrapText="1"/>
    </xf>
    <xf numFmtId="4" fontId="96" fillId="61" borderId="29" xfId="0" applyNumberFormat="1" applyFont="1" applyFill="1" applyBorder="1" applyAlignment="1">
      <alignment vertical="center" wrapText="1"/>
    </xf>
    <xf numFmtId="4" fontId="97" fillId="63" borderId="23" xfId="73" applyNumberFormat="1" applyFont="1" applyFill="1" applyBorder="1" applyAlignment="1">
      <alignment vertical="center" wrapText="1"/>
    </xf>
    <xf numFmtId="4" fontId="97" fillId="63" borderId="29" xfId="0" applyNumberFormat="1" applyFont="1" applyFill="1" applyBorder="1" applyAlignment="1">
      <alignment vertical="center" wrapText="1"/>
    </xf>
    <xf numFmtId="4" fontId="96" fillId="63" borderId="29" xfId="0" applyNumberFormat="1" applyFont="1" applyFill="1" applyBorder="1" applyAlignment="1">
      <alignment vertical="center" wrapText="1"/>
    </xf>
    <xf numFmtId="4" fontId="97" fillId="61" borderId="46" xfId="0" applyNumberFormat="1" applyFont="1" applyFill="1" applyBorder="1" applyAlignment="1">
      <alignment vertical="center" wrapText="1"/>
    </xf>
    <xf numFmtId="4" fontId="97" fillId="62" borderId="46" xfId="73" applyNumberFormat="1" applyFont="1" applyFill="1" applyBorder="1" applyAlignment="1">
      <alignment vertical="center" wrapText="1"/>
    </xf>
    <xf numFmtId="4" fontId="97" fillId="63" borderId="23" xfId="0" applyNumberFormat="1" applyFont="1" applyFill="1" applyBorder="1" applyAlignment="1">
      <alignment vertical="center"/>
    </xf>
    <xf numFmtId="4" fontId="96" fillId="63" borderId="32" xfId="0" applyNumberFormat="1" applyFont="1" applyFill="1" applyBorder="1" applyAlignment="1">
      <alignment vertical="center"/>
    </xf>
    <xf numFmtId="4" fontId="21" fillId="0" borderId="47" xfId="0" applyNumberFormat="1" applyFont="1" applyFill="1" applyBorder="1" applyAlignment="1">
      <alignment vertical="center" wrapText="1"/>
    </xf>
    <xf numFmtId="0" fontId="21" fillId="0" borderId="48" xfId="75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>
      <alignment vertical="center" wrapText="1"/>
    </xf>
    <xf numFmtId="4" fontId="97" fillId="0" borderId="0" xfId="0" applyNumberFormat="1" applyFont="1" applyFill="1" applyBorder="1" applyAlignment="1">
      <alignment vertical="center" wrapText="1"/>
    </xf>
    <xf numFmtId="0" fontId="21" fillId="0" borderId="49" xfId="75" applyFont="1" applyFill="1" applyBorder="1" applyAlignment="1">
      <alignment vertical="center" wrapText="1"/>
    </xf>
    <xf numFmtId="0" fontId="21" fillId="0" borderId="50" xfId="75" applyFont="1" applyFill="1" applyBorder="1" applyAlignment="1">
      <alignment vertical="center" wrapText="1"/>
    </xf>
    <xf numFmtId="0" fontId="21" fillId="0" borderId="51" xfId="75" applyFont="1" applyFill="1" applyBorder="1" applyAlignment="1">
      <alignment horizontal="center" vertical="center" wrapText="1"/>
    </xf>
    <xf numFmtId="0" fontId="21" fillId="0" borderId="52" xfId="75" applyFont="1" applyFill="1" applyBorder="1" applyAlignment="1">
      <alignment horizontal="center" vertical="center" wrapText="1"/>
    </xf>
    <xf numFmtId="4" fontId="97" fillId="0" borderId="0" xfId="0" applyNumberFormat="1" applyFont="1" applyFill="1" applyAlignment="1">
      <alignment vertical="center" wrapText="1"/>
    </xf>
    <xf numFmtId="4" fontId="96" fillId="0" borderId="0" xfId="0" applyNumberFormat="1" applyFont="1" applyFill="1" applyBorder="1" applyAlignment="1">
      <alignment vertical="center" wrapText="1"/>
    </xf>
    <xf numFmtId="49" fontId="26" fillId="0" borderId="0" xfId="75" applyNumberFormat="1" applyFont="1" applyFill="1" applyAlignment="1">
      <alignment horizontal="center" vertical="center"/>
    </xf>
    <xf numFmtId="49" fontId="33" fillId="0" borderId="0" xfId="78" applyNumberFormat="1" applyFont="1" applyFill="1" applyBorder="1" applyAlignment="1">
      <alignment horizontal="center" vertical="center"/>
    </xf>
    <xf numFmtId="4" fontId="21" fillId="0" borderId="0" xfId="73" applyNumberFormat="1" applyFont="1" applyFill="1" applyBorder="1" applyAlignment="1">
      <alignment vertical="center" wrapText="1"/>
    </xf>
    <xf numFmtId="4" fontId="33" fillId="0" borderId="0" xfId="73" applyNumberFormat="1" applyFont="1" applyFill="1" applyBorder="1" applyAlignment="1">
      <alignment vertical="center" wrapText="1"/>
    </xf>
    <xf numFmtId="0" fontId="21" fillId="0" borderId="34" xfId="75" applyFont="1" applyFill="1" applyBorder="1" applyAlignment="1">
      <alignment vertical="center" wrapText="1"/>
    </xf>
    <xf numFmtId="4" fontId="21" fillId="63" borderId="53" xfId="75" applyNumberFormat="1" applyFont="1" applyFill="1" applyBorder="1" applyAlignment="1">
      <alignment horizontal="right" vertical="center" wrapText="1"/>
    </xf>
    <xf numFmtId="4" fontId="21" fillId="62" borderId="53" xfId="75" applyNumberFormat="1" applyFont="1" applyFill="1" applyBorder="1" applyAlignment="1">
      <alignment horizontal="right" vertical="center" wrapText="1"/>
    </xf>
    <xf numFmtId="4" fontId="21" fillId="0" borderId="54" xfId="75" applyNumberFormat="1" applyFont="1" applyFill="1" applyBorder="1" applyAlignment="1">
      <alignment horizontal="center" vertical="center" wrapText="1"/>
    </xf>
    <xf numFmtId="4" fontId="21" fillId="61" borderId="23" xfId="75" applyNumberFormat="1" applyFont="1" applyFill="1" applyBorder="1" applyAlignment="1">
      <alignment horizontal="right" vertical="center" wrapText="1"/>
    </xf>
    <xf numFmtId="4" fontId="21" fillId="61" borderId="53" xfId="75" applyNumberFormat="1" applyFont="1" applyFill="1" applyBorder="1" applyAlignment="1">
      <alignment horizontal="center" vertical="center" wrapText="1"/>
    </xf>
    <xf numFmtId="4" fontId="97" fillId="61" borderId="23" xfId="0" applyNumberFormat="1" applyFont="1" applyFill="1" applyBorder="1" applyAlignment="1">
      <alignment vertical="center"/>
    </xf>
    <xf numFmtId="4" fontId="96" fillId="61" borderId="32" xfId="0" applyNumberFormat="1" applyFont="1" applyFill="1" applyBorder="1" applyAlignment="1">
      <alignment vertical="center"/>
    </xf>
    <xf numFmtId="4" fontId="97" fillId="0" borderId="43" xfId="0" applyNumberFormat="1" applyFont="1" applyFill="1" applyBorder="1" applyAlignment="1">
      <alignment vertical="center" wrapText="1"/>
    </xf>
    <xf numFmtId="4" fontId="96" fillId="0" borderId="43" xfId="0" applyNumberFormat="1" applyFont="1" applyFill="1" applyBorder="1" applyAlignment="1">
      <alignment vertical="center" wrapText="1"/>
    </xf>
    <xf numFmtId="0" fontId="21" fillId="0" borderId="47" xfId="0" applyFont="1" applyFill="1" applyBorder="1" applyAlignment="1">
      <alignment vertical="center" wrapText="1"/>
    </xf>
    <xf numFmtId="0" fontId="21" fillId="0" borderId="48" xfId="75" applyFont="1" applyFill="1" applyBorder="1" applyAlignment="1">
      <alignment vertical="center" wrapText="1"/>
    </xf>
    <xf numFmtId="0" fontId="98" fillId="0" borderId="0" xfId="57" applyFont="1" applyFill="1"/>
    <xf numFmtId="1" fontId="21" fillId="0" borderId="48" xfId="0" applyNumberFormat="1" applyFont="1" applyFill="1" applyBorder="1" applyAlignment="1">
      <alignment horizontal="center" vertical="center" wrapText="1"/>
    </xf>
    <xf numFmtId="0" fontId="21" fillId="0" borderId="41" xfId="75" applyFont="1" applyFill="1" applyBorder="1" applyAlignment="1">
      <alignment vertical="center" wrapText="1"/>
    </xf>
    <xf numFmtId="4" fontId="99" fillId="0" borderId="0" xfId="57" applyNumberFormat="1" applyFont="1"/>
    <xf numFmtId="0" fontId="99" fillId="0" borderId="0" xfId="57" applyFont="1"/>
    <xf numFmtId="0" fontId="79" fillId="0" borderId="0" xfId="57"/>
    <xf numFmtId="0" fontId="98" fillId="0" borderId="0" xfId="57" applyFont="1"/>
    <xf numFmtId="4" fontId="98" fillId="0" borderId="0" xfId="57" applyNumberFormat="1" applyFont="1"/>
    <xf numFmtId="1" fontId="21" fillId="0" borderId="11" xfId="0" applyNumberFormat="1" applyFont="1" applyFill="1" applyBorder="1" applyAlignment="1">
      <alignment horizontal="center" vertical="center" wrapText="1"/>
    </xf>
    <xf numFmtId="4" fontId="36" fillId="0" borderId="20" xfId="0" applyNumberFormat="1" applyFont="1" applyFill="1" applyBorder="1" applyAlignment="1">
      <alignment horizontal="center" vertical="center" wrapText="1"/>
    </xf>
    <xf numFmtId="4" fontId="96" fillId="62" borderId="29" xfId="0" applyNumberFormat="1" applyFont="1" applyFill="1" applyBorder="1" applyAlignment="1">
      <alignment vertical="center" wrapText="1"/>
    </xf>
    <xf numFmtId="4" fontId="96" fillId="0" borderId="43" xfId="73" applyNumberFormat="1" applyFont="1" applyFill="1" applyBorder="1" applyAlignment="1">
      <alignment vertical="center" wrapText="1"/>
    </xf>
    <xf numFmtId="4" fontId="21" fillId="0" borderId="0" xfId="0" applyNumberFormat="1" applyFont="1"/>
    <xf numFmtId="4" fontId="96" fillId="62" borderId="32" xfId="73" applyNumberFormat="1" applyFont="1" applyFill="1" applyBorder="1" applyAlignment="1">
      <alignment vertical="center" wrapText="1"/>
    </xf>
    <xf numFmtId="0" fontId="21" fillId="0" borderId="11" xfId="57" applyFont="1" applyFill="1" applyBorder="1" applyAlignment="1">
      <alignment horizontal="center" vertical="center"/>
    </xf>
    <xf numFmtId="0" fontId="100" fillId="0" borderId="11" xfId="57" applyFont="1" applyFill="1" applyBorder="1" applyAlignment="1">
      <alignment horizontal="center" vertical="center"/>
    </xf>
    <xf numFmtId="0" fontId="100" fillId="0" borderId="55" xfId="57" applyFont="1" applyFill="1" applyBorder="1" applyAlignment="1">
      <alignment horizontal="center" vertical="center"/>
    </xf>
    <xf numFmtId="0" fontId="100" fillId="0" borderId="41" xfId="57" applyFont="1" applyFill="1" applyBorder="1" applyAlignment="1">
      <alignment horizontal="center" vertical="center"/>
    </xf>
    <xf numFmtId="0" fontId="100" fillId="0" borderId="48" xfId="57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/>
    </xf>
    <xf numFmtId="0" fontId="96" fillId="0" borderId="44" xfId="0" applyFont="1" applyFill="1" applyBorder="1" applyAlignment="1">
      <alignment horizontal="center"/>
    </xf>
    <xf numFmtId="4" fontId="21" fillId="62" borderId="32" xfId="0" applyNumberFormat="1" applyFont="1" applyFill="1" applyBorder="1" applyAlignment="1">
      <alignment vertical="center"/>
    </xf>
    <xf numFmtId="0" fontId="35" fillId="63" borderId="56" xfId="0" applyFont="1" applyFill="1" applyBorder="1" applyAlignment="1">
      <alignment horizontal="center" vertical="center" wrapText="1"/>
    </xf>
    <xf numFmtId="0" fontId="24" fillId="62" borderId="39" xfId="81" applyFont="1" applyFill="1" applyBorder="1" applyAlignment="1">
      <alignment horizontal="center" vertical="center" wrapText="1"/>
    </xf>
    <xf numFmtId="4" fontId="24" fillId="0" borderId="57" xfId="81" applyNumberFormat="1" applyFont="1" applyFill="1" applyBorder="1" applyAlignment="1">
      <alignment horizontal="center" vertical="center" wrapText="1"/>
    </xf>
    <xf numFmtId="0" fontId="25" fillId="0" borderId="57" xfId="75" applyFont="1" applyBorder="1" applyAlignment="1">
      <alignment horizontal="center" vertical="center"/>
    </xf>
    <xf numFmtId="0" fontId="25" fillId="0" borderId="58" xfId="75" applyFont="1" applyBorder="1" applyAlignment="1">
      <alignment horizontal="center" vertical="center"/>
    </xf>
    <xf numFmtId="0" fontId="25" fillId="0" borderId="59" xfId="75" applyFont="1" applyBorder="1" applyAlignment="1">
      <alignment horizontal="center" vertical="center"/>
    </xf>
    <xf numFmtId="0" fontId="35" fillId="63" borderId="56" xfId="0" applyFont="1" applyFill="1" applyBorder="1" applyAlignment="1">
      <alignment horizontal="center" vertical="center" wrapText="1"/>
    </xf>
    <xf numFmtId="0" fontId="24" fillId="62" borderId="39" xfId="81" applyFont="1" applyFill="1" applyBorder="1" applyAlignment="1">
      <alignment horizontal="center" vertical="center" wrapText="1"/>
    </xf>
    <xf numFmtId="0" fontId="25" fillId="0" borderId="60" xfId="75" applyFont="1" applyBorder="1" applyAlignment="1">
      <alignment horizontal="center" vertical="center"/>
    </xf>
    <xf numFmtId="0" fontId="24" fillId="61" borderId="39" xfId="81" applyFont="1" applyFill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49" fontId="24" fillId="0" borderId="59" xfId="0" applyNumberFormat="1" applyFont="1" applyFill="1" applyBorder="1" applyAlignment="1">
      <alignment horizontal="center" vertical="center" wrapText="1"/>
    </xf>
    <xf numFmtId="0" fontId="24" fillId="0" borderId="61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horizontal="center" vertical="center" wrapText="1"/>
    </xf>
    <xf numFmtId="4" fontId="31" fillId="0" borderId="24" xfId="75" applyNumberFormat="1" applyFont="1" applyFill="1" applyBorder="1" applyAlignment="1">
      <alignment vertical="center" wrapText="1"/>
    </xf>
    <xf numFmtId="4" fontId="21" fillId="61" borderId="51" xfId="75" applyNumberFormat="1" applyFont="1" applyFill="1" applyBorder="1" applyAlignment="1">
      <alignment horizontal="right" vertical="center" wrapText="1"/>
    </xf>
    <xf numFmtId="4" fontId="31" fillId="0" borderId="22" xfId="75" applyNumberFormat="1" applyFont="1" applyFill="1" applyBorder="1" applyAlignment="1">
      <alignment vertical="center" wrapText="1"/>
    </xf>
    <xf numFmtId="0" fontId="35" fillId="63" borderId="56" xfId="0" applyFont="1" applyFill="1" applyBorder="1" applyAlignment="1">
      <alignment horizontal="center" vertical="center" wrapText="1"/>
    </xf>
    <xf numFmtId="0" fontId="24" fillId="62" borderId="39" xfId="81" applyFont="1" applyFill="1" applyBorder="1" applyAlignment="1">
      <alignment horizontal="center" vertical="center" wrapText="1"/>
    </xf>
    <xf numFmtId="0" fontId="24" fillId="61" borderId="39" xfId="81" applyFont="1" applyFill="1" applyBorder="1" applyAlignment="1">
      <alignment horizontal="center" vertical="center" wrapText="1"/>
    </xf>
    <xf numFmtId="0" fontId="21" fillId="0" borderId="0" xfId="75" applyFont="1"/>
    <xf numFmtId="4" fontId="21" fillId="0" borderId="0" xfId="75" applyNumberFormat="1" applyFont="1"/>
    <xf numFmtId="0" fontId="21" fillId="0" borderId="0" xfId="75" applyFont="1" applyFill="1" applyBorder="1"/>
    <xf numFmtId="0" fontId="21" fillId="0" borderId="0" xfId="75" applyFont="1" applyAlignment="1">
      <alignment vertical="center" wrapText="1"/>
    </xf>
    <xf numFmtId="4" fontId="21" fillId="0" borderId="0" xfId="75" applyNumberFormat="1" applyFont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4" fontId="21" fillId="0" borderId="0" xfId="0" applyNumberFormat="1" applyFont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01" fillId="0" borderId="0" xfId="0" applyFont="1" applyAlignment="1">
      <alignment vertical="center" wrapText="1"/>
    </xf>
    <xf numFmtId="49" fontId="21" fillId="0" borderId="62" xfId="78" applyNumberFormat="1" applyFont="1" applyBorder="1" applyAlignment="1">
      <alignment horizontal="center"/>
    </xf>
    <xf numFmtId="0" fontId="21" fillId="0" borderId="63" xfId="78" applyFont="1" applyBorder="1"/>
    <xf numFmtId="4" fontId="21" fillId="62" borderId="39" xfId="67" applyNumberFormat="1" applyFont="1" applyFill="1" applyBorder="1"/>
    <xf numFmtId="4" fontId="102" fillId="0" borderId="0" xfId="0" applyNumberFormat="1" applyFont="1" applyFill="1" applyAlignment="1">
      <alignment vertical="center" wrapText="1"/>
    </xf>
    <xf numFmtId="4" fontId="96" fillId="0" borderId="0" xfId="0" applyNumberFormat="1" applyFont="1" applyFill="1" applyAlignment="1">
      <alignment vertical="center" wrapText="1"/>
    </xf>
    <xf numFmtId="4" fontId="97" fillId="0" borderId="0" xfId="0" applyNumberFormat="1" applyFont="1" applyFill="1" applyBorder="1" applyAlignment="1">
      <alignment vertical="center"/>
    </xf>
    <xf numFmtId="4" fontId="21" fillId="62" borderId="23" xfId="67" applyNumberFormat="1" applyFont="1" applyFill="1" applyBorder="1"/>
    <xf numFmtId="4" fontId="28" fillId="62" borderId="53" xfId="67" applyNumberFormat="1" applyFont="1" applyFill="1" applyBorder="1"/>
    <xf numFmtId="0" fontId="22" fillId="0" borderId="0" xfId="75" applyFont="1" applyFill="1" applyAlignment="1"/>
    <xf numFmtId="4" fontId="103" fillId="0" borderId="0" xfId="75" applyNumberFormat="1" applyFont="1" applyFill="1" applyBorder="1" applyAlignment="1"/>
    <xf numFmtId="4" fontId="104" fillId="0" borderId="0" xfId="75" applyNumberFormat="1" applyFont="1" applyFill="1" applyBorder="1" applyAlignment="1"/>
    <xf numFmtId="0" fontId="101" fillId="0" borderId="0" xfId="75" applyFont="1" applyAlignment="1">
      <alignment horizontal="center"/>
    </xf>
    <xf numFmtId="0" fontId="31" fillId="0" borderId="64" xfId="75" applyFont="1" applyFill="1" applyBorder="1" applyAlignment="1">
      <alignment horizontal="center" vertical="center" wrapText="1"/>
    </xf>
    <xf numFmtId="4" fontId="31" fillId="0" borderId="20" xfId="75" applyNumberFormat="1" applyFont="1" applyFill="1" applyBorder="1" applyAlignment="1">
      <alignment horizontal="center" vertical="center" wrapText="1"/>
    </xf>
    <xf numFmtId="4" fontId="28" fillId="61" borderId="39" xfId="75" applyNumberFormat="1" applyFont="1" applyFill="1" applyBorder="1" applyAlignment="1">
      <alignment vertical="center" wrapText="1"/>
    </xf>
    <xf numFmtId="0" fontId="28" fillId="0" borderId="65" xfId="75" applyFont="1" applyBorder="1" applyAlignment="1">
      <alignment horizontal="center" vertical="center" wrapText="1"/>
    </xf>
    <xf numFmtId="0" fontId="28" fillId="0" borderId="66" xfId="75" applyFont="1" applyBorder="1" applyAlignment="1">
      <alignment horizontal="center" vertical="center" wrapText="1"/>
    </xf>
    <xf numFmtId="0" fontId="28" fillId="0" borderId="38" xfId="75" applyFont="1" applyFill="1" applyBorder="1" applyAlignment="1">
      <alignment horizontal="left" vertical="center" wrapText="1"/>
    </xf>
    <xf numFmtId="4" fontId="28" fillId="63" borderId="39" xfId="75" applyNumberFormat="1" applyFont="1" applyFill="1" applyBorder="1" applyAlignment="1">
      <alignment vertical="center" wrapText="1"/>
    </xf>
    <xf numFmtId="4" fontId="28" fillId="62" borderId="39" xfId="75" applyNumberFormat="1" applyFont="1" applyFill="1" applyBorder="1" applyAlignment="1">
      <alignment vertical="center" wrapText="1"/>
    </xf>
    <xf numFmtId="4" fontId="28" fillId="0" borderId="39" xfId="75" applyNumberFormat="1" applyFont="1" applyFill="1" applyBorder="1" applyAlignment="1">
      <alignment horizontal="center" vertical="center" wrapText="1"/>
    </xf>
    <xf numFmtId="4" fontId="21" fillId="61" borderId="67" xfId="67" applyNumberFormat="1" applyFont="1" applyFill="1" applyBorder="1"/>
    <xf numFmtId="0" fontId="21" fillId="0" borderId="62" xfId="78" applyFont="1" applyBorder="1" applyAlignment="1">
      <alignment horizontal="center"/>
    </xf>
    <xf numFmtId="49" fontId="21" fillId="0" borderId="68" xfId="78" applyNumberFormat="1" applyFont="1" applyBorder="1" applyAlignment="1">
      <alignment horizontal="center"/>
    </xf>
    <xf numFmtId="0" fontId="21" fillId="0" borderId="14" xfId="78" applyFont="1" applyBorder="1"/>
    <xf numFmtId="4" fontId="21" fillId="63" borderId="67" xfId="67" applyNumberFormat="1" applyFont="1" applyFill="1" applyBorder="1"/>
    <xf numFmtId="4" fontId="21" fillId="62" borderId="67" xfId="67" applyNumberFormat="1" applyFont="1" applyFill="1" applyBorder="1"/>
    <xf numFmtId="4" fontId="21" fillId="0" borderId="67" xfId="67" applyNumberFormat="1" applyFont="1" applyFill="1" applyBorder="1" applyAlignment="1">
      <alignment horizontal="center"/>
    </xf>
    <xf numFmtId="4" fontId="21" fillId="0" borderId="0" xfId="0" applyNumberFormat="1" applyFont="1" applyFill="1" applyAlignment="1">
      <alignment vertical="center" wrapText="1"/>
    </xf>
    <xf numFmtId="4" fontId="21" fillId="61" borderId="23" xfId="67" applyNumberFormat="1" applyFont="1" applyFill="1" applyBorder="1"/>
    <xf numFmtId="0" fontId="21" fillId="0" borderId="25" xfId="78" applyFont="1" applyBorder="1" applyAlignment="1">
      <alignment horizontal="center"/>
    </xf>
    <xf numFmtId="49" fontId="21" fillId="0" borderId="69" xfId="78" applyNumberFormat="1" applyFont="1" applyBorder="1" applyAlignment="1">
      <alignment horizontal="center"/>
    </xf>
    <xf numFmtId="0" fontId="21" fillId="0" borderId="70" xfId="78" applyFont="1" applyBorder="1"/>
    <xf numFmtId="4" fontId="21" fillId="63" borderId="23" xfId="67" applyNumberFormat="1" applyFont="1" applyFill="1" applyBorder="1"/>
    <xf numFmtId="4" fontId="21" fillId="0" borderId="23" xfId="67" applyNumberFormat="1" applyFont="1" applyFill="1" applyBorder="1" applyAlignment="1">
      <alignment horizontal="center"/>
    </xf>
    <xf numFmtId="4" fontId="21" fillId="61" borderId="29" xfId="67" applyNumberFormat="1" applyFont="1" applyFill="1" applyBorder="1"/>
    <xf numFmtId="4" fontId="21" fillId="63" borderId="29" xfId="67" applyNumberFormat="1" applyFont="1" applyFill="1" applyBorder="1"/>
    <xf numFmtId="0" fontId="96" fillId="0" borderId="0" xfId="0" applyFont="1" applyFill="1" applyAlignment="1">
      <alignment vertical="center"/>
    </xf>
    <xf numFmtId="4" fontId="28" fillId="61" borderId="23" xfId="67" applyNumberFormat="1" applyFont="1" applyFill="1" applyBorder="1"/>
    <xf numFmtId="0" fontId="28" fillId="0" borderId="25" xfId="78" applyFont="1" applyBorder="1" applyAlignment="1">
      <alignment horizontal="center"/>
    </xf>
    <xf numFmtId="0" fontId="28" fillId="0" borderId="70" xfId="78" applyFont="1" applyBorder="1"/>
    <xf numFmtId="4" fontId="28" fillId="63" borderId="23" xfId="67" applyNumberFormat="1" applyFont="1" applyFill="1" applyBorder="1"/>
    <xf numFmtId="4" fontId="28" fillId="0" borderId="23" xfId="67" applyNumberFormat="1" applyFont="1" applyFill="1" applyBorder="1" applyAlignment="1">
      <alignment horizontal="center"/>
    </xf>
    <xf numFmtId="4" fontId="21" fillId="63" borderId="23" xfId="75" applyNumberFormat="1" applyFont="1" applyFill="1" applyBorder="1" applyAlignment="1">
      <alignment horizontal="right" vertical="top" wrapText="1"/>
    </xf>
    <xf numFmtId="4" fontId="21" fillId="62" borderId="23" xfId="75" applyNumberFormat="1" applyFont="1" applyFill="1" applyBorder="1" applyAlignment="1">
      <alignment horizontal="right" vertical="top" wrapText="1"/>
    </xf>
    <xf numFmtId="4" fontId="21" fillId="0" borderId="0" xfId="75" applyNumberFormat="1" applyFont="1" applyFill="1" applyBorder="1" applyAlignment="1">
      <alignment horizontal="right" vertical="top" wrapText="1"/>
    </xf>
    <xf numFmtId="0" fontId="38" fillId="0" borderId="0" xfId="0" applyFont="1" applyFill="1" applyAlignment="1">
      <alignment vertical="center" wrapText="1"/>
    </xf>
    <xf numFmtId="4" fontId="21" fillId="61" borderId="71" xfId="67" applyNumberFormat="1" applyFont="1" applyFill="1" applyBorder="1"/>
    <xf numFmtId="0" fontId="21" fillId="0" borderId="72" xfId="78" applyFont="1" applyBorder="1" applyAlignment="1">
      <alignment horizontal="center"/>
    </xf>
    <xf numFmtId="49" fontId="21" fillId="0" borderId="73" xfId="78" applyNumberFormat="1" applyFont="1" applyBorder="1" applyAlignment="1">
      <alignment horizontal="center"/>
    </xf>
    <xf numFmtId="0" fontId="21" fillId="0" borderId="74" xfId="78" applyFont="1" applyBorder="1"/>
    <xf numFmtId="4" fontId="21" fillId="0" borderId="71" xfId="67" applyNumberFormat="1" applyFont="1" applyFill="1" applyBorder="1" applyAlignment="1">
      <alignment horizontal="center"/>
    </xf>
    <xf numFmtId="4" fontId="21" fillId="61" borderId="75" xfId="67" applyNumberFormat="1" applyFont="1" applyFill="1" applyBorder="1"/>
    <xf numFmtId="0" fontId="21" fillId="0" borderId="76" xfId="78" applyFont="1" applyBorder="1" applyAlignment="1">
      <alignment horizontal="center"/>
    </xf>
    <xf numFmtId="49" fontId="21" fillId="0" borderId="77" xfId="78" applyNumberFormat="1" applyFont="1" applyBorder="1" applyAlignment="1">
      <alignment horizontal="center"/>
    </xf>
    <xf numFmtId="0" fontId="21" fillId="0" borderId="78" xfId="78" applyFont="1" applyBorder="1"/>
    <xf numFmtId="4" fontId="21" fillId="0" borderId="75" xfId="67" applyNumberFormat="1" applyFont="1" applyFill="1" applyBorder="1" applyAlignment="1">
      <alignment horizontal="center"/>
    </xf>
    <xf numFmtId="4" fontId="21" fillId="61" borderId="79" xfId="67" applyNumberFormat="1" applyFont="1" applyFill="1" applyBorder="1"/>
    <xf numFmtId="0" fontId="21" fillId="0" borderId="80" xfId="78" applyFont="1" applyBorder="1" applyAlignment="1">
      <alignment horizontal="center"/>
    </xf>
    <xf numFmtId="49" fontId="21" fillId="0" borderId="45" xfId="78" applyNumberFormat="1" applyFont="1" applyBorder="1" applyAlignment="1">
      <alignment horizontal="center"/>
    </xf>
    <xf numFmtId="0" fontId="21" fillId="0" borderId="81" xfId="78" applyFont="1" applyBorder="1"/>
    <xf numFmtId="4" fontId="21" fillId="63" borderId="32" xfId="75" applyNumberFormat="1" applyFont="1" applyFill="1" applyBorder="1" applyAlignment="1">
      <alignment horizontal="right" vertical="top" wrapText="1"/>
    </xf>
    <xf numFmtId="4" fontId="21" fillId="62" borderId="32" xfId="75" applyNumberFormat="1" applyFont="1" applyFill="1" applyBorder="1" applyAlignment="1">
      <alignment horizontal="right" vertical="top" wrapText="1"/>
    </xf>
    <xf numFmtId="4" fontId="21" fillId="0" borderId="79" xfId="67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96" fillId="0" borderId="0" xfId="75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4" fontId="21" fillId="0" borderId="0" xfId="0" applyNumberFormat="1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4" fontId="21" fillId="0" borderId="0" xfId="75" applyNumberFormat="1" applyFont="1" applyBorder="1" applyAlignment="1">
      <alignment vertical="center" wrapText="1"/>
    </xf>
    <xf numFmtId="4" fontId="21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31" fillId="0" borderId="82" xfId="75" applyFont="1" applyBorder="1" applyAlignment="1">
      <alignment horizontal="center" vertical="center" wrapText="1"/>
    </xf>
    <xf numFmtId="0" fontId="31" fillId="0" borderId="83" xfId="75" applyFont="1" applyBorder="1" applyAlignment="1">
      <alignment horizontal="center" vertical="center" wrapText="1"/>
    </xf>
    <xf numFmtId="4" fontId="21" fillId="0" borderId="18" xfId="75" applyNumberFormat="1" applyFont="1" applyFill="1" applyBorder="1" applyAlignment="1">
      <alignment horizontal="center" vertical="center" wrapText="1"/>
    </xf>
    <xf numFmtId="4" fontId="28" fillId="61" borderId="39" xfId="78" applyNumberFormat="1" applyFont="1" applyFill="1" applyBorder="1"/>
    <xf numFmtId="0" fontId="28" fillId="0" borderId="84" xfId="67" applyFont="1" applyBorder="1" applyAlignment="1">
      <alignment horizontal="center"/>
    </xf>
    <xf numFmtId="49" fontId="28" fillId="0" borderId="55" xfId="78" applyNumberFormat="1" applyFont="1" applyBorder="1" applyAlignment="1">
      <alignment horizontal="center"/>
    </xf>
    <xf numFmtId="0" fontId="28" fillId="0" borderId="17" xfId="78" applyFont="1" applyFill="1" applyBorder="1"/>
    <xf numFmtId="4" fontId="28" fillId="63" borderId="39" xfId="78" applyNumberFormat="1" applyFont="1" applyFill="1" applyBorder="1"/>
    <xf numFmtId="4" fontId="28" fillId="62" borderId="39" xfId="78" applyNumberFormat="1" applyFont="1" applyFill="1" applyBorder="1"/>
    <xf numFmtId="4" fontId="21" fillId="0" borderId="17" xfId="75" applyNumberFormat="1" applyFont="1" applyFill="1" applyBorder="1" applyAlignment="1">
      <alignment horizontal="center" vertical="center" wrapText="1"/>
    </xf>
    <xf numFmtId="4" fontId="21" fillId="61" borderId="23" xfId="78" applyNumberFormat="1" applyFont="1" applyFill="1" applyBorder="1"/>
    <xf numFmtId="0" fontId="21" fillId="0" borderId="10" xfId="67" applyFont="1" applyFill="1" applyBorder="1" applyAlignment="1">
      <alignment horizontal="center"/>
    </xf>
    <xf numFmtId="49" fontId="21" fillId="0" borderId="11" xfId="78" applyNumberFormat="1" applyFont="1" applyBorder="1" applyAlignment="1">
      <alignment horizontal="center"/>
    </xf>
    <xf numFmtId="0" fontId="21" fillId="0" borderId="16" xfId="78" applyFont="1" applyFill="1" applyBorder="1"/>
    <xf numFmtId="4" fontId="21" fillId="63" borderId="23" xfId="78" applyNumberFormat="1" applyFont="1" applyFill="1" applyBorder="1"/>
    <xf numFmtId="4" fontId="21" fillId="62" borderId="23" xfId="78" applyNumberFormat="1" applyFont="1" applyFill="1" applyBorder="1"/>
    <xf numFmtId="0" fontId="21" fillId="0" borderId="51" xfId="67" applyFont="1" applyFill="1" applyBorder="1" applyAlignment="1">
      <alignment horizontal="center"/>
    </xf>
    <xf numFmtId="49" fontId="21" fillId="0" borderId="15" xfId="78" applyNumberFormat="1" applyFont="1" applyBorder="1" applyAlignment="1">
      <alignment horizontal="center"/>
    </xf>
    <xf numFmtId="4" fontId="21" fillId="0" borderId="0" xfId="75" applyNumberFormat="1" applyFont="1" applyFill="1" applyBorder="1" applyAlignment="1">
      <alignment horizontal="right" vertical="center" wrapText="1"/>
    </xf>
    <xf numFmtId="4" fontId="21" fillId="61" borderId="46" xfId="78" applyNumberFormat="1" applyFont="1" applyFill="1" applyBorder="1" applyAlignment="1">
      <alignment vertical="center" wrapText="1"/>
    </xf>
    <xf numFmtId="0" fontId="21" fillId="0" borderId="10" xfId="67" applyFont="1" applyFill="1" applyBorder="1" applyAlignment="1">
      <alignment horizontal="center" vertical="center" wrapText="1"/>
    </xf>
    <xf numFmtId="49" fontId="21" fillId="0" borderId="15" xfId="78" applyNumberFormat="1" applyFont="1" applyBorder="1" applyAlignment="1">
      <alignment horizontal="center" vertical="center" wrapText="1"/>
    </xf>
    <xf numFmtId="0" fontId="21" fillId="0" borderId="16" xfId="78" applyFont="1" applyFill="1" applyBorder="1" applyAlignment="1">
      <alignment vertical="center" wrapText="1"/>
    </xf>
    <xf numFmtId="4" fontId="21" fillId="63" borderId="46" xfId="78" applyNumberFormat="1" applyFont="1" applyFill="1" applyBorder="1" applyAlignment="1">
      <alignment vertical="center" wrapText="1"/>
    </xf>
    <xf numFmtId="4" fontId="21" fillId="62" borderId="46" xfId="78" applyNumberFormat="1" applyFont="1" applyFill="1" applyBorder="1" applyAlignment="1">
      <alignment vertical="center" wrapText="1"/>
    </xf>
    <xf numFmtId="4" fontId="21" fillId="0" borderId="85" xfId="0" applyNumberFormat="1" applyFont="1" applyFill="1" applyBorder="1" applyAlignment="1">
      <alignment horizontal="center" vertical="center" wrapText="1"/>
    </xf>
    <xf numFmtId="4" fontId="105" fillId="0" borderId="0" xfId="75" applyNumberFormat="1" applyFont="1" applyFill="1" applyBorder="1" applyAlignment="1">
      <alignment horizontal="right" vertical="center" wrapText="1"/>
    </xf>
    <xf numFmtId="4" fontId="21" fillId="61" borderId="46" xfId="78" applyNumberFormat="1" applyFont="1" applyFill="1" applyBorder="1"/>
    <xf numFmtId="4" fontId="21" fillId="63" borderId="46" xfId="78" applyNumberFormat="1" applyFont="1" applyFill="1" applyBorder="1"/>
    <xf numFmtId="4" fontId="21" fillId="62" borderId="46" xfId="78" applyNumberFormat="1" applyFont="1" applyFill="1" applyBorder="1"/>
    <xf numFmtId="4" fontId="28" fillId="61" borderId="23" xfId="78" applyNumberFormat="1" applyFont="1" applyFill="1" applyBorder="1"/>
    <xf numFmtId="0" fontId="28" fillId="0" borderId="10" xfId="67" applyFont="1" applyFill="1" applyBorder="1" applyAlignment="1">
      <alignment horizontal="center"/>
    </xf>
    <xf numFmtId="49" fontId="28" fillId="0" borderId="11" xfId="78" applyNumberFormat="1" applyFont="1" applyBorder="1" applyAlignment="1">
      <alignment horizontal="center"/>
    </xf>
    <xf numFmtId="0" fontId="28" fillId="0" borderId="16" xfId="78" applyFont="1" applyFill="1" applyBorder="1"/>
    <xf numFmtId="4" fontId="28" fillId="63" borderId="23" xfId="78" applyNumberFormat="1" applyFont="1" applyFill="1" applyBorder="1"/>
    <xf numFmtId="4" fontId="28" fillId="62" borderId="23" xfId="78" applyNumberFormat="1" applyFont="1" applyFill="1" applyBorder="1"/>
    <xf numFmtId="4" fontId="21" fillId="0" borderId="50" xfId="0" applyNumberFormat="1" applyFont="1" applyFill="1" applyBorder="1" applyAlignment="1">
      <alignment horizontal="center" vertical="center" wrapText="1"/>
    </xf>
    <xf numFmtId="0" fontId="21" fillId="0" borderId="10" xfId="67" applyFont="1" applyBorder="1" applyAlignment="1">
      <alignment horizontal="center"/>
    </xf>
    <xf numFmtId="4" fontId="21" fillId="63" borderId="29" xfId="78" applyNumberFormat="1" applyFont="1" applyFill="1" applyBorder="1"/>
    <xf numFmtId="4" fontId="21" fillId="62" borderId="29" xfId="78" applyNumberFormat="1" applyFont="1" applyFill="1" applyBorder="1"/>
    <xf numFmtId="4" fontId="36" fillId="0" borderId="20" xfId="75" applyNumberFormat="1" applyFont="1" applyFill="1" applyBorder="1" applyAlignment="1">
      <alignment horizontal="center" vertical="center" wrapText="1"/>
    </xf>
    <xf numFmtId="4" fontId="21" fillId="61" borderId="86" xfId="78" applyNumberFormat="1" applyFont="1" applyFill="1" applyBorder="1"/>
    <xf numFmtId="4" fontId="21" fillId="63" borderId="47" xfId="78" applyNumberFormat="1" applyFont="1" applyFill="1" applyBorder="1"/>
    <xf numFmtId="4" fontId="21" fillId="0" borderId="87" xfId="0" applyNumberFormat="1" applyFont="1" applyFill="1" applyBorder="1" applyAlignment="1">
      <alignment horizontal="center" vertical="center" wrapText="1"/>
    </xf>
    <xf numFmtId="4" fontId="21" fillId="61" borderId="51" xfId="78" applyNumberFormat="1" applyFont="1" applyFill="1" applyBorder="1"/>
    <xf numFmtId="4" fontId="21" fillId="63" borderId="43" xfId="78" applyNumberFormat="1" applyFont="1" applyFill="1" applyBorder="1"/>
    <xf numFmtId="4" fontId="21" fillId="0" borderId="88" xfId="0" applyNumberFormat="1" applyFont="1" applyFill="1" applyBorder="1" applyAlignment="1">
      <alignment horizontal="center" vertical="center" wrapText="1"/>
    </xf>
    <xf numFmtId="4" fontId="21" fillId="0" borderId="43" xfId="0" applyNumberFormat="1" applyFont="1" applyFill="1" applyBorder="1" applyAlignment="1">
      <alignment horizontal="center" vertical="center" wrapText="1"/>
    </xf>
    <xf numFmtId="4" fontId="21" fillId="0" borderId="43" xfId="75" applyNumberFormat="1" applyFont="1" applyFill="1" applyBorder="1" applyAlignment="1">
      <alignment horizontal="center" vertical="center" wrapText="1"/>
    </xf>
    <xf numFmtId="4" fontId="21" fillId="61" borderId="89" xfId="78" applyNumberFormat="1" applyFont="1" applyFill="1" applyBorder="1"/>
    <xf numFmtId="4" fontId="21" fillId="63" borderId="87" xfId="78" applyNumberFormat="1" applyFont="1" applyFill="1" applyBorder="1"/>
    <xf numFmtId="4" fontId="21" fillId="62" borderId="67" xfId="78" applyNumberFormat="1" applyFont="1" applyFill="1" applyBorder="1"/>
    <xf numFmtId="4" fontId="21" fillId="61" borderId="52" xfId="78" applyNumberFormat="1" applyFont="1" applyFill="1" applyBorder="1"/>
    <xf numFmtId="0" fontId="21" fillId="0" borderId="31" xfId="78" applyFont="1" applyFill="1" applyBorder="1"/>
    <xf numFmtId="4" fontId="21" fillId="63" borderId="44" xfId="78" applyNumberFormat="1" applyFont="1" applyFill="1" applyBorder="1"/>
    <xf numFmtId="4" fontId="21" fillId="62" borderId="32" xfId="78" applyNumberFormat="1" applyFont="1" applyFill="1" applyBorder="1"/>
    <xf numFmtId="4" fontId="21" fillId="0" borderId="44" xfId="0" applyNumberFormat="1" applyFont="1" applyFill="1" applyBorder="1" applyAlignment="1">
      <alignment horizontal="center" vertical="center" wrapText="1"/>
    </xf>
    <xf numFmtId="4" fontId="31" fillId="0" borderId="90" xfId="75" applyNumberFormat="1" applyFont="1" applyFill="1" applyBorder="1" applyAlignment="1">
      <alignment vertical="center" wrapText="1"/>
    </xf>
    <xf numFmtId="0" fontId="31" fillId="0" borderId="91" xfId="75" applyFont="1" applyBorder="1" applyAlignment="1">
      <alignment horizontal="center" vertical="center" wrapText="1"/>
    </xf>
    <xf numFmtId="0" fontId="31" fillId="0" borderId="60" xfId="75" applyFont="1" applyFill="1" applyBorder="1" applyAlignment="1">
      <alignment horizontal="center" vertical="center" wrapText="1"/>
    </xf>
    <xf numFmtId="4" fontId="21" fillId="0" borderId="40" xfId="75" applyNumberFormat="1" applyFont="1" applyFill="1" applyBorder="1" applyAlignment="1">
      <alignment horizontal="center" vertical="center" wrapText="1"/>
    </xf>
    <xf numFmtId="0" fontId="28" fillId="0" borderId="92" xfId="67" applyFont="1" applyBorder="1" applyAlignment="1">
      <alignment horizontal="center"/>
    </xf>
    <xf numFmtId="0" fontId="28" fillId="0" borderId="38" xfId="78" applyFont="1" applyFill="1" applyBorder="1"/>
    <xf numFmtId="4" fontId="21" fillId="0" borderId="93" xfId="75" applyNumberFormat="1" applyFont="1" applyFill="1" applyBorder="1" applyAlignment="1">
      <alignment horizontal="center" vertical="center" wrapText="1"/>
    </xf>
    <xf numFmtId="0" fontId="21" fillId="0" borderId="94" xfId="67" applyFont="1" applyFill="1" applyBorder="1" applyAlignment="1">
      <alignment horizontal="center"/>
    </xf>
    <xf numFmtId="0" fontId="21" fillId="0" borderId="15" xfId="78" applyFont="1" applyFill="1" applyBorder="1"/>
    <xf numFmtId="4" fontId="21" fillId="0" borderId="88" xfId="75" applyNumberFormat="1" applyFont="1" applyFill="1" applyBorder="1" applyAlignment="1">
      <alignment horizontal="center" vertical="center" wrapText="1"/>
    </xf>
    <xf numFmtId="4" fontId="21" fillId="61" borderId="23" xfId="78" applyNumberFormat="1" applyFont="1" applyFill="1" applyBorder="1" applyAlignment="1">
      <alignment vertical="center"/>
    </xf>
    <xf numFmtId="0" fontId="21" fillId="0" borderId="94" xfId="67" applyFont="1" applyFill="1" applyBorder="1" applyAlignment="1">
      <alignment horizontal="center" vertical="center"/>
    </xf>
    <xf numFmtId="49" fontId="21" fillId="0" borderId="11" xfId="78" applyNumberFormat="1" applyFont="1" applyBorder="1" applyAlignment="1">
      <alignment horizontal="center" vertical="center"/>
    </xf>
    <xf numFmtId="4" fontId="21" fillId="63" borderId="23" xfId="78" applyNumberFormat="1" applyFont="1" applyFill="1" applyBorder="1" applyAlignment="1">
      <alignment vertical="center"/>
    </xf>
    <xf numFmtId="4" fontId="21" fillId="62" borderId="43" xfId="78" applyNumberFormat="1" applyFont="1" applyFill="1" applyBorder="1" applyAlignment="1">
      <alignment vertical="center"/>
    </xf>
    <xf numFmtId="4" fontId="21" fillId="62" borderId="46" xfId="78" applyNumberFormat="1" applyFont="1" applyFill="1" applyBorder="1" applyAlignment="1">
      <alignment vertical="center"/>
    </xf>
    <xf numFmtId="0" fontId="21" fillId="0" borderId="94" xfId="67" applyFont="1" applyBorder="1" applyAlignment="1">
      <alignment horizontal="center" vertical="center"/>
    </xf>
    <xf numFmtId="4" fontId="21" fillId="63" borderId="51" xfId="78" applyNumberFormat="1" applyFont="1" applyFill="1" applyBorder="1" applyAlignment="1">
      <alignment vertical="center"/>
    </xf>
    <xf numFmtId="4" fontId="21" fillId="0" borderId="47" xfId="75" applyNumberFormat="1" applyFont="1" applyFill="1" applyBorder="1" applyAlignment="1">
      <alignment horizontal="center" vertical="center" wrapText="1"/>
    </xf>
    <xf numFmtId="4" fontId="21" fillId="61" borderId="32" xfId="78" applyNumberFormat="1" applyFont="1" applyFill="1" applyBorder="1" applyAlignment="1">
      <alignment vertical="center"/>
    </xf>
    <xf numFmtId="0" fontId="21" fillId="0" borderId="95" xfId="67" applyFont="1" applyBorder="1" applyAlignment="1">
      <alignment horizontal="center" vertical="center"/>
    </xf>
    <xf numFmtId="4" fontId="21" fillId="63" borderId="32" xfId="78" applyNumberFormat="1" applyFont="1" applyFill="1" applyBorder="1" applyAlignment="1">
      <alignment vertical="center"/>
    </xf>
    <xf numFmtId="4" fontId="21" fillId="0" borderId="96" xfId="75" applyNumberFormat="1" applyFont="1" applyFill="1" applyBorder="1" applyAlignment="1">
      <alignment horizontal="center" vertical="center" wrapText="1"/>
    </xf>
    <xf numFmtId="4" fontId="28" fillId="61" borderId="39" xfId="75" applyNumberFormat="1" applyFont="1" applyFill="1" applyBorder="1"/>
    <xf numFmtId="0" fontId="28" fillId="0" borderId="92" xfId="75" applyFont="1" applyBorder="1" applyAlignment="1">
      <alignment horizontal="center"/>
    </xf>
    <xf numFmtId="49" fontId="28" fillId="0" borderId="55" xfId="75" applyNumberFormat="1" applyFont="1" applyBorder="1" applyAlignment="1">
      <alignment horizontal="center"/>
    </xf>
    <xf numFmtId="0" fontId="28" fillId="0" borderId="38" xfId="75" applyFont="1" applyBorder="1"/>
    <xf numFmtId="4" fontId="28" fillId="63" borderId="39" xfId="75" applyNumberFormat="1" applyFont="1" applyFill="1" applyBorder="1"/>
    <xf numFmtId="4" fontId="28" fillId="62" borderId="39" xfId="75" applyNumberFormat="1" applyFont="1" applyFill="1" applyBorder="1"/>
    <xf numFmtId="4" fontId="28" fillId="0" borderId="17" xfId="75" applyNumberFormat="1" applyFont="1" applyFill="1" applyBorder="1" applyAlignment="1">
      <alignment horizontal="center"/>
    </xf>
    <xf numFmtId="4" fontId="21" fillId="61" borderId="32" xfId="75" applyNumberFormat="1" applyFont="1" applyFill="1" applyBorder="1"/>
    <xf numFmtId="0" fontId="21" fillId="0" borderId="95" xfId="75" applyFont="1" applyBorder="1" applyAlignment="1">
      <alignment horizontal="center"/>
    </xf>
    <xf numFmtId="49" fontId="21" fillId="0" borderId="41" xfId="75" applyNumberFormat="1" applyFont="1" applyBorder="1" applyAlignment="1">
      <alignment horizontal="center"/>
    </xf>
    <xf numFmtId="0" fontId="21" fillId="0" borderId="34" xfId="75" applyFont="1" applyBorder="1"/>
    <xf numFmtId="4" fontId="21" fillId="63" borderId="32" xfId="75" applyNumberFormat="1" applyFont="1" applyFill="1" applyBorder="1"/>
    <xf numFmtId="4" fontId="21" fillId="62" borderId="32" xfId="75" applyNumberFormat="1" applyFont="1" applyFill="1" applyBorder="1"/>
    <xf numFmtId="0" fontId="26" fillId="0" borderId="0" xfId="81" applyFont="1" applyFill="1" applyAlignment="1"/>
    <xf numFmtId="0" fontId="24" fillId="0" borderId="0" xfId="75" applyFont="1" applyAlignment="1">
      <alignment horizontal="right"/>
    </xf>
    <xf numFmtId="0" fontId="5" fillId="0" borderId="0" xfId="75" applyAlignment="1">
      <alignment horizontal="center"/>
    </xf>
    <xf numFmtId="4" fontId="27" fillId="0" borderId="22" xfId="0" applyNumberFormat="1" applyFont="1" applyFill="1" applyBorder="1" applyAlignment="1">
      <alignment vertical="center" wrapText="1"/>
    </xf>
    <xf numFmtId="0" fontId="27" fillId="0" borderId="64" xfId="75" applyFont="1" applyBorder="1" applyAlignment="1">
      <alignment horizontal="center" vertical="center" wrapText="1"/>
    </xf>
    <xf numFmtId="0" fontId="27" fillId="0" borderId="21" xfId="75" applyFont="1" applyBorder="1" applyAlignment="1">
      <alignment horizontal="center" vertical="center" wrapText="1"/>
    </xf>
    <xf numFmtId="0" fontId="27" fillId="0" borderId="19" xfId="75" applyFont="1" applyFill="1" applyBorder="1" applyAlignment="1">
      <alignment horizontal="center" vertical="center" wrapText="1"/>
    </xf>
    <xf numFmtId="4" fontId="27" fillId="0" borderId="20" xfId="0" applyNumberFormat="1" applyFont="1" applyFill="1" applyBorder="1" applyAlignment="1">
      <alignment vertical="center" wrapText="1"/>
    </xf>
    <xf numFmtId="4" fontId="27" fillId="0" borderId="40" xfId="0" applyNumberFormat="1" applyFont="1" applyFill="1" applyBorder="1" applyAlignment="1">
      <alignment horizontal="center" vertical="center" wrapText="1"/>
    </xf>
    <xf numFmtId="4" fontId="28" fillId="61" borderId="29" xfId="0" applyNumberFormat="1" applyFont="1" applyFill="1" applyBorder="1" applyAlignment="1">
      <alignment vertical="center" wrapText="1"/>
    </xf>
    <xf numFmtId="0" fontId="32" fillId="0" borderId="30" xfId="75" applyFont="1" applyBorder="1" applyAlignment="1">
      <alignment horizontal="center" vertical="center" wrapText="1"/>
    </xf>
    <xf numFmtId="0" fontId="32" fillId="0" borderId="48" xfId="75" applyFont="1" applyBorder="1" applyAlignment="1">
      <alignment horizontal="center" vertical="center" wrapText="1"/>
    </xf>
    <xf numFmtId="0" fontId="28" fillId="0" borderId="49" xfId="75" applyFont="1" applyFill="1" applyBorder="1" applyAlignment="1">
      <alignment horizontal="left" vertical="center" wrapText="1"/>
    </xf>
    <xf numFmtId="4" fontId="28" fillId="63" borderId="29" xfId="0" applyNumberFormat="1" applyFont="1" applyFill="1" applyBorder="1" applyAlignment="1">
      <alignment vertical="center" wrapText="1"/>
    </xf>
    <xf numFmtId="4" fontId="28" fillId="62" borderId="29" xfId="0" applyNumberFormat="1" applyFont="1" applyFill="1" applyBorder="1" applyAlignment="1">
      <alignment vertical="center" wrapText="1"/>
    </xf>
    <xf numFmtId="4" fontId="106" fillId="0" borderId="47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 wrapText="1"/>
    </xf>
    <xf numFmtId="4" fontId="21" fillId="61" borderId="46" xfId="0" applyNumberFormat="1" applyFont="1" applyFill="1" applyBorder="1" applyAlignment="1">
      <alignment vertical="center" wrapText="1"/>
    </xf>
    <xf numFmtId="0" fontId="21" fillId="0" borderId="10" xfId="75" applyFont="1" applyBorder="1" applyAlignment="1">
      <alignment horizontal="center" vertical="center" wrapText="1"/>
    </xf>
    <xf numFmtId="49" fontId="21" fillId="0" borderId="11" xfId="0" applyNumberFormat="1" applyFont="1" applyBorder="1" applyAlignment="1">
      <alignment horizontal="center" vertical="center" wrapText="1"/>
    </xf>
    <xf numFmtId="0" fontId="21" fillId="0" borderId="15" xfId="75" applyFont="1" applyBorder="1"/>
    <xf numFmtId="4" fontId="21" fillId="63" borderId="46" xfId="0" applyNumberFormat="1" applyFont="1" applyFill="1" applyBorder="1" applyAlignment="1">
      <alignment vertical="center" wrapText="1"/>
    </xf>
    <xf numFmtId="4" fontId="21" fillId="62" borderId="46" xfId="0" applyNumberFormat="1" applyFont="1" applyFill="1" applyBorder="1" applyAlignment="1">
      <alignment vertical="center" wrapText="1"/>
    </xf>
    <xf numFmtId="0" fontId="21" fillId="0" borderId="43" xfId="0" applyFont="1" applyBorder="1" applyAlignment="1">
      <alignment horizontal="center" vertical="center" wrapText="1"/>
    </xf>
    <xf numFmtId="4" fontId="21" fillId="61" borderId="23" xfId="0" applyNumberFormat="1" applyFont="1" applyFill="1" applyBorder="1" applyAlignment="1">
      <alignment vertical="center" wrapText="1"/>
    </xf>
    <xf numFmtId="4" fontId="21" fillId="63" borderId="23" xfId="0" applyNumberFormat="1" applyFont="1" applyFill="1" applyBorder="1" applyAlignment="1">
      <alignment vertical="center" wrapText="1"/>
    </xf>
    <xf numFmtId="4" fontId="21" fillId="62" borderId="23" xfId="0" applyNumberFormat="1" applyFont="1" applyFill="1" applyBorder="1" applyAlignment="1">
      <alignment vertical="center" wrapText="1"/>
    </xf>
    <xf numFmtId="4" fontId="21" fillId="61" borderId="23" xfId="75" applyNumberFormat="1" applyFont="1" applyFill="1" applyBorder="1" applyAlignment="1">
      <alignment horizontal="right" vertical="top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5" xfId="75" applyFont="1" applyFill="1" applyBorder="1" applyAlignment="1">
      <alignment vertical="top"/>
    </xf>
    <xf numFmtId="4" fontId="21" fillId="63" borderId="23" xfId="75" applyNumberFormat="1" applyFont="1" applyFill="1" applyBorder="1" applyAlignment="1">
      <alignment horizontal="right" vertical="top"/>
    </xf>
    <xf numFmtId="4" fontId="21" fillId="62" borderId="23" xfId="75" applyNumberFormat="1" applyFont="1" applyFill="1" applyBorder="1" applyAlignment="1">
      <alignment horizontal="right" vertical="top"/>
    </xf>
    <xf numFmtId="4" fontId="21" fillId="61" borderId="53" xfId="75" applyNumberFormat="1" applyFont="1" applyFill="1" applyBorder="1" applyAlignment="1">
      <alignment horizontal="right" vertical="top"/>
    </xf>
    <xf numFmtId="0" fontId="21" fillId="0" borderId="33" xfId="0" applyFont="1" applyBorder="1" applyAlignment="1">
      <alignment horizontal="center"/>
    </xf>
    <xf numFmtId="0" fontId="21" fillId="0" borderId="97" xfId="0" applyFont="1" applyBorder="1" applyAlignment="1">
      <alignment horizontal="center"/>
    </xf>
    <xf numFmtId="0" fontId="21" fillId="0" borderId="34" xfId="75" applyFont="1" applyFill="1" applyBorder="1" applyAlignment="1">
      <alignment vertical="top"/>
    </xf>
    <xf numFmtId="4" fontId="21" fillId="63" borderId="53" xfId="75" applyNumberFormat="1" applyFont="1" applyFill="1" applyBorder="1" applyAlignment="1">
      <alignment horizontal="right" vertical="top"/>
    </xf>
    <xf numFmtId="4" fontId="21" fillId="62" borderId="53" xfId="75" applyNumberFormat="1" applyFont="1" applyFill="1" applyBorder="1" applyAlignment="1">
      <alignment horizontal="right" vertical="top"/>
    </xf>
    <xf numFmtId="4" fontId="21" fillId="0" borderId="96" xfId="75" applyNumberFormat="1" applyFont="1" applyFill="1" applyBorder="1" applyAlignment="1">
      <alignment horizontal="right" vertical="top"/>
    </xf>
    <xf numFmtId="0" fontId="24" fillId="0" borderId="0" xfId="0" applyFont="1" applyAlignment="1">
      <alignment vertical="center" wrapText="1"/>
    </xf>
    <xf numFmtId="0" fontId="24" fillId="0" borderId="0" xfId="75" applyFont="1" applyAlignment="1">
      <alignment vertical="center" wrapText="1"/>
    </xf>
    <xf numFmtId="4" fontId="28" fillId="61" borderId="20" xfId="75" applyNumberFormat="1" applyFont="1" applyFill="1" applyBorder="1" applyAlignment="1">
      <alignment vertical="center"/>
    </xf>
    <xf numFmtId="0" fontId="28" fillId="0" borderId="98" xfId="75" applyFont="1" applyBorder="1" applyAlignment="1">
      <alignment horizontal="center" vertical="center"/>
    </xf>
    <xf numFmtId="49" fontId="28" fillId="0" borderId="21" xfId="75" applyNumberFormat="1" applyFont="1" applyBorder="1" applyAlignment="1">
      <alignment horizontal="center" vertical="center"/>
    </xf>
    <xf numFmtId="0" fontId="28" fillId="0" borderId="19" xfId="75" applyFont="1" applyBorder="1" applyAlignment="1">
      <alignment vertical="center"/>
    </xf>
    <xf numFmtId="4" fontId="28" fillId="63" borderId="20" xfId="75" applyNumberFormat="1" applyFont="1" applyFill="1" applyBorder="1" applyAlignment="1">
      <alignment vertical="center"/>
    </xf>
    <xf numFmtId="4" fontId="28" fillId="62" borderId="20" xfId="75" applyNumberFormat="1" applyFont="1" applyFill="1" applyBorder="1" applyAlignment="1">
      <alignment vertical="center"/>
    </xf>
    <xf numFmtId="0" fontId="21" fillId="0" borderId="0" xfId="0" applyFont="1" applyAlignment="1">
      <alignment horizontal="right"/>
    </xf>
    <xf numFmtId="14" fontId="21" fillId="0" borderId="0" xfId="0" applyNumberFormat="1" applyFont="1" applyAlignment="1">
      <alignment horizontal="left"/>
    </xf>
    <xf numFmtId="4" fontId="28" fillId="61" borderId="99" xfId="78" applyNumberFormat="1" applyFont="1" applyFill="1" applyBorder="1"/>
    <xf numFmtId="4" fontId="28" fillId="61" borderId="51" xfId="78" applyNumberFormat="1" applyFont="1" applyFill="1" applyBorder="1"/>
    <xf numFmtId="4" fontId="28" fillId="61" borderId="86" xfId="0" applyNumberFormat="1" applyFont="1" applyFill="1" applyBorder="1" applyAlignment="1">
      <alignment vertical="center" wrapText="1"/>
    </xf>
    <xf numFmtId="4" fontId="21" fillId="61" borderId="100" xfId="0" applyNumberFormat="1" applyFont="1" applyFill="1" applyBorder="1" applyAlignment="1">
      <alignment vertical="center" wrapText="1"/>
    </xf>
    <xf numFmtId="4" fontId="21" fillId="61" borderId="51" xfId="0" applyNumberFormat="1" applyFont="1" applyFill="1" applyBorder="1" applyAlignment="1">
      <alignment vertical="center" wrapText="1"/>
    </xf>
    <xf numFmtId="0" fontId="25" fillId="0" borderId="61" xfId="75" applyFont="1" applyBorder="1" applyAlignment="1">
      <alignment horizontal="center" vertical="center"/>
    </xf>
    <xf numFmtId="0" fontId="21" fillId="0" borderId="92" xfId="75" applyFont="1" applyFill="1" applyBorder="1" applyAlignment="1">
      <alignment horizontal="center"/>
    </xf>
    <xf numFmtId="0" fontId="21" fillId="0" borderId="94" xfId="75" applyFont="1" applyFill="1" applyBorder="1" applyAlignment="1">
      <alignment horizontal="center"/>
    </xf>
    <xf numFmtId="0" fontId="21" fillId="0" borderId="94" xfId="75" applyFont="1" applyFill="1" applyBorder="1" applyAlignment="1">
      <alignment horizontal="center" vertical="center" wrapText="1"/>
    </xf>
    <xf numFmtId="0" fontId="21" fillId="0" borderId="101" xfId="75" applyFont="1" applyFill="1" applyBorder="1" applyAlignment="1">
      <alignment horizontal="center" vertical="center" wrapText="1"/>
    </xf>
    <xf numFmtId="0" fontId="24" fillId="61" borderId="20" xfId="81" applyFont="1" applyFill="1" applyBorder="1" applyAlignment="1">
      <alignment horizontal="center" vertical="center" wrapText="1"/>
    </xf>
    <xf numFmtId="4" fontId="31" fillId="0" borderId="40" xfId="75" applyNumberFormat="1" applyFont="1" applyFill="1" applyBorder="1" applyAlignment="1">
      <alignment vertical="center" wrapText="1"/>
    </xf>
    <xf numFmtId="4" fontId="28" fillId="61" borderId="39" xfId="0" applyNumberFormat="1" applyFont="1" applyFill="1" applyBorder="1"/>
    <xf numFmtId="4" fontId="24" fillId="0" borderId="90" xfId="81" applyNumberFormat="1" applyFont="1" applyFill="1" applyBorder="1" applyAlignment="1">
      <alignment horizontal="center" vertical="center" wrapText="1"/>
    </xf>
    <xf numFmtId="4" fontId="24" fillId="0" borderId="102" xfId="81" applyNumberFormat="1" applyFont="1" applyFill="1" applyBorder="1" applyAlignment="1">
      <alignment horizontal="center" vertical="center" wrapText="1"/>
    </xf>
    <xf numFmtId="0" fontId="31" fillId="0" borderId="103" xfId="75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/>
    </xf>
    <xf numFmtId="4" fontId="5" fillId="0" borderId="0" xfId="75" applyNumberFormat="1"/>
    <xf numFmtId="4" fontId="5" fillId="0" borderId="0" xfId="75" applyNumberFormat="1" applyAlignment="1">
      <alignment vertical="center" wrapText="1"/>
    </xf>
    <xf numFmtId="4" fontId="0" fillId="0" borderId="0" xfId="0" applyNumberFormat="1" applyFill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24" fillId="0" borderId="0" xfId="0" applyNumberFormat="1" applyFont="1" applyFill="1" applyAlignment="1">
      <alignment vertical="center" wrapText="1"/>
    </xf>
    <xf numFmtId="4" fontId="107" fillId="0" borderId="0" xfId="0" applyNumberFormat="1" applyFont="1" applyAlignment="1">
      <alignment vertical="center" wrapText="1"/>
    </xf>
    <xf numFmtId="4" fontId="97" fillId="0" borderId="0" xfId="0" applyNumberFormat="1" applyFont="1" applyFill="1" applyAlignment="1">
      <alignment vertical="center"/>
    </xf>
    <xf numFmtId="4" fontId="108" fillId="0" borderId="0" xfId="0" applyNumberFormat="1" applyFont="1" applyFill="1" applyAlignment="1">
      <alignment vertical="center" wrapText="1"/>
    </xf>
    <xf numFmtId="4" fontId="30" fillId="0" borderId="0" xfId="0" applyNumberFormat="1" applyFont="1" applyFill="1" applyAlignment="1">
      <alignment vertical="center" wrapText="1"/>
    </xf>
    <xf numFmtId="4" fontId="103" fillId="0" borderId="0" xfId="75" applyNumberFormat="1" applyFont="1" applyAlignment="1"/>
    <xf numFmtId="4" fontId="107" fillId="0" borderId="0" xfId="75" applyNumberFormat="1" applyFont="1"/>
    <xf numFmtId="4" fontId="40" fillId="0" borderId="20" xfId="75" applyNumberFormat="1" applyFont="1" applyFill="1" applyBorder="1" applyAlignment="1">
      <alignment vertical="center" wrapText="1"/>
    </xf>
    <xf numFmtId="0" fontId="40" fillId="0" borderId="19" xfId="75" applyFont="1" applyFill="1" applyBorder="1" applyAlignment="1">
      <alignment horizontal="center" vertical="center" wrapText="1"/>
    </xf>
    <xf numFmtId="0" fontId="40" fillId="0" borderId="21" xfId="75" applyFont="1" applyFill="1" applyBorder="1" applyAlignment="1">
      <alignment horizontal="center" vertical="center" wrapText="1"/>
    </xf>
    <xf numFmtId="0" fontId="21" fillId="0" borderId="89" xfId="0" applyFont="1" applyBorder="1"/>
    <xf numFmtId="49" fontId="28" fillId="0" borderId="104" xfId="75" applyNumberFormat="1" applyFont="1" applyFill="1" applyBorder="1" applyAlignment="1">
      <alignment horizontal="center"/>
    </xf>
    <xf numFmtId="4" fontId="28" fillId="63" borderId="39" xfId="0" applyNumberFormat="1" applyFont="1" applyFill="1" applyBorder="1"/>
    <xf numFmtId="4" fontId="28" fillId="62" borderId="39" xfId="0" applyNumberFormat="1" applyFont="1" applyFill="1" applyBorder="1"/>
    <xf numFmtId="4" fontId="21" fillId="61" borderId="23" xfId="0" applyNumberFormat="1" applyFont="1" applyFill="1" applyBorder="1" applyAlignment="1">
      <alignment vertical="center"/>
    </xf>
    <xf numFmtId="49" fontId="21" fillId="0" borderId="105" xfId="75" applyNumberFormat="1" applyFont="1" applyFill="1" applyBorder="1" applyAlignment="1">
      <alignment horizontal="center" vertical="center"/>
    </xf>
    <xf numFmtId="4" fontId="21" fillId="63" borderId="23" xfId="0" applyNumberFormat="1" applyFont="1" applyFill="1" applyBorder="1" applyAlignment="1">
      <alignment vertical="center"/>
    </xf>
    <xf numFmtId="4" fontId="21" fillId="62" borderId="23" xfId="0" applyNumberFormat="1" applyFont="1" applyFill="1" applyBorder="1" applyAlignment="1">
      <alignment vertical="center"/>
    </xf>
    <xf numFmtId="49" fontId="21" fillId="0" borderId="89" xfId="0" applyNumberFormat="1" applyFont="1" applyFill="1" applyBorder="1" applyAlignment="1">
      <alignment horizontal="left" vertical="center" wrapText="1"/>
    </xf>
    <xf numFmtId="4" fontId="21" fillId="0" borderId="0" xfId="0" applyNumberFormat="1" applyFont="1" applyFill="1" applyBorder="1"/>
    <xf numFmtId="0" fontId="79" fillId="0" borderId="0" xfId="62"/>
    <xf numFmtId="2" fontId="21" fillId="0" borderId="0" xfId="75" applyNumberFormat="1" applyFont="1" applyFill="1" applyBorder="1" applyAlignment="1">
      <alignment horizontal="right" vertical="center"/>
    </xf>
    <xf numFmtId="4" fontId="28" fillId="61" borderId="29" xfId="0" applyNumberFormat="1" applyFont="1" applyFill="1" applyBorder="1" applyAlignment="1">
      <alignment vertical="center"/>
    </xf>
    <xf numFmtId="49" fontId="28" fillId="0" borderId="13" xfId="75" applyNumberFormat="1" applyFont="1" applyFill="1" applyBorder="1" applyAlignment="1">
      <alignment horizontal="center" vertical="center"/>
    </xf>
    <xf numFmtId="4" fontId="28" fillId="63" borderId="29" xfId="0" applyNumberFormat="1" applyFont="1" applyFill="1" applyBorder="1" applyAlignment="1">
      <alignment vertical="center"/>
    </xf>
    <xf numFmtId="4" fontId="28" fillId="62" borderId="29" xfId="0" applyNumberFormat="1" applyFont="1" applyFill="1" applyBorder="1" applyAlignment="1">
      <alignment vertical="center"/>
    </xf>
    <xf numFmtId="0" fontId="21" fillId="0" borderId="89" xfId="0" applyFont="1" applyBorder="1" applyAlignment="1">
      <alignment vertical="center"/>
    </xf>
    <xf numFmtId="49" fontId="21" fillId="0" borderId="77" xfId="75" applyNumberFormat="1" applyFont="1" applyFill="1" applyBorder="1" applyAlignment="1">
      <alignment horizontal="center" vertical="center"/>
    </xf>
    <xf numFmtId="0" fontId="21" fillId="0" borderId="89" xfId="0" applyFont="1" applyBorder="1" applyAlignment="1">
      <alignment vertical="center" wrapText="1"/>
    </xf>
    <xf numFmtId="2" fontId="21" fillId="0" borderId="0" xfId="0" applyNumberFormat="1" applyFont="1" applyFill="1" applyBorder="1" applyAlignment="1">
      <alignment horizontal="right" vertical="center"/>
    </xf>
    <xf numFmtId="4" fontId="21" fillId="61" borderId="29" xfId="0" applyNumberFormat="1" applyFont="1" applyFill="1" applyBorder="1" applyAlignment="1">
      <alignment vertical="center"/>
    </xf>
    <xf numFmtId="49" fontId="21" fillId="0" borderId="69" xfId="75" applyNumberFormat="1" applyFont="1" applyFill="1" applyBorder="1" applyAlignment="1">
      <alignment horizontal="center" vertical="center"/>
    </xf>
    <xf numFmtId="4" fontId="21" fillId="63" borderId="29" xfId="0" applyNumberFormat="1" applyFont="1" applyFill="1" applyBorder="1" applyAlignment="1">
      <alignment vertical="center"/>
    </xf>
    <xf numFmtId="4" fontId="21" fillId="62" borderId="29" xfId="0" applyNumberFormat="1" applyFont="1" applyFill="1" applyBorder="1" applyAlignment="1">
      <alignment vertical="center"/>
    </xf>
    <xf numFmtId="0" fontId="21" fillId="0" borderId="89" xfId="0" applyFont="1" applyFill="1" applyBorder="1" applyAlignment="1">
      <alignment vertical="center" wrapText="1"/>
    </xf>
    <xf numFmtId="0" fontId="21" fillId="0" borderId="106" xfId="75" applyFont="1" applyFill="1" applyBorder="1" applyAlignment="1">
      <alignment vertical="center" wrapText="1"/>
    </xf>
    <xf numFmtId="4" fontId="21" fillId="0" borderId="89" xfId="0" applyNumberFormat="1" applyFont="1" applyFill="1" applyBorder="1" applyAlignment="1">
      <alignment horizontal="left" vertical="center" wrapText="1"/>
    </xf>
    <xf numFmtId="0" fontId="21" fillId="0" borderId="106" xfId="0" applyFont="1" applyFill="1" applyBorder="1" applyAlignment="1">
      <alignment vertical="center" wrapText="1"/>
    </xf>
    <xf numFmtId="0" fontId="21" fillId="0" borderId="89" xfId="0" applyFont="1" applyFill="1" applyBorder="1" applyAlignment="1">
      <alignment horizontal="left" vertical="center" wrapText="1"/>
    </xf>
    <xf numFmtId="4" fontId="21" fillId="61" borderId="46" xfId="0" applyNumberFormat="1" applyFont="1" applyFill="1" applyBorder="1" applyAlignment="1">
      <alignment vertical="center"/>
    </xf>
    <xf numFmtId="49" fontId="21" fillId="0" borderId="68" xfId="75" applyNumberFormat="1" applyFont="1" applyFill="1" applyBorder="1" applyAlignment="1">
      <alignment horizontal="center" vertical="center"/>
    </xf>
    <xf numFmtId="4" fontId="21" fillId="63" borderId="46" xfId="0" applyNumberFormat="1" applyFont="1" applyFill="1" applyBorder="1" applyAlignment="1">
      <alignment vertical="center"/>
    </xf>
    <xf numFmtId="4" fontId="21" fillId="62" borderId="46" xfId="0" applyNumberFormat="1" applyFont="1" applyFill="1" applyBorder="1" applyAlignment="1">
      <alignment vertical="center"/>
    </xf>
    <xf numFmtId="4" fontId="21" fillId="61" borderId="51" xfId="0" applyNumberFormat="1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 vertical="center"/>
    </xf>
    <xf numFmtId="4" fontId="109" fillId="62" borderId="23" xfId="0" applyNumberFormat="1" applyFont="1" applyFill="1" applyBorder="1" applyAlignment="1">
      <alignment vertical="center"/>
    </xf>
    <xf numFmtId="0" fontId="21" fillId="0" borderId="89" xfId="75" applyFont="1" applyFill="1" applyBorder="1" applyAlignment="1">
      <alignment horizontal="left" vertical="center" wrapText="1"/>
    </xf>
    <xf numFmtId="4" fontId="109" fillId="62" borderId="46" xfId="0" applyNumberFormat="1" applyFont="1" applyFill="1" applyBorder="1" applyAlignment="1">
      <alignment vertical="center"/>
    </xf>
    <xf numFmtId="0" fontId="21" fillId="0" borderId="15" xfId="0" applyFont="1" applyFill="1" applyBorder="1" applyAlignment="1">
      <alignment vertical="center" wrapText="1"/>
    </xf>
    <xf numFmtId="0" fontId="21" fillId="0" borderId="89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96" fillId="0" borderId="0" xfId="0" applyFont="1" applyAlignment="1">
      <alignment vertical="center"/>
    </xf>
    <xf numFmtId="0" fontId="96" fillId="0" borderId="0" xfId="0" applyFont="1" applyAlignment="1">
      <alignment horizontal="left" vertical="center" wrapText="1"/>
    </xf>
    <xf numFmtId="0" fontId="40" fillId="0" borderId="24" xfId="75" applyFont="1" applyFill="1" applyBorder="1" applyAlignment="1">
      <alignment horizontal="center" vertical="center" wrapText="1"/>
    </xf>
    <xf numFmtId="4" fontId="28" fillId="61" borderId="90" xfId="0" applyNumberFormat="1" applyFont="1" applyFill="1" applyBorder="1" applyAlignment="1">
      <alignment vertical="center"/>
    </xf>
    <xf numFmtId="0" fontId="28" fillId="0" borderId="107" xfId="75" applyFont="1" applyFill="1" applyBorder="1" applyAlignment="1">
      <alignment horizontal="center" vertical="center"/>
    </xf>
    <xf numFmtId="49" fontId="28" fillId="0" borderId="108" xfId="75" applyNumberFormat="1" applyFont="1" applyFill="1" applyBorder="1" applyAlignment="1">
      <alignment horizontal="center" vertical="center"/>
    </xf>
    <xf numFmtId="0" fontId="28" fillId="0" borderId="109" xfId="75" applyFont="1" applyFill="1" applyBorder="1" applyAlignment="1">
      <alignment vertical="center" wrapText="1"/>
    </xf>
    <xf numFmtId="4" fontId="28" fillId="63" borderId="90" xfId="0" applyNumberFormat="1" applyFont="1" applyFill="1" applyBorder="1" applyAlignment="1">
      <alignment vertical="center"/>
    </xf>
    <xf numFmtId="4" fontId="28" fillId="62" borderId="90" xfId="0" applyNumberFormat="1" applyFont="1" applyFill="1" applyBorder="1" applyAlignment="1">
      <alignment vertical="center"/>
    </xf>
    <xf numFmtId="4" fontId="21" fillId="0" borderId="110" xfId="75" applyNumberFormat="1" applyFont="1" applyFill="1" applyBorder="1" applyAlignment="1">
      <alignment horizontal="center" vertical="center" wrapText="1"/>
    </xf>
    <xf numFmtId="0" fontId="79" fillId="0" borderId="0" xfId="63"/>
    <xf numFmtId="4" fontId="100" fillId="61" borderId="23" xfId="63" applyNumberFormat="1" applyFont="1" applyFill="1" applyBorder="1" applyAlignment="1">
      <alignment vertical="center"/>
    </xf>
    <xf numFmtId="0" fontId="21" fillId="0" borderId="106" xfId="75" applyFont="1" applyFill="1" applyBorder="1" applyAlignment="1">
      <alignment horizontal="center" vertical="center"/>
    </xf>
    <xf numFmtId="0" fontId="100" fillId="0" borderId="10" xfId="63" applyFont="1" applyFill="1" applyBorder="1" applyAlignment="1">
      <alignment vertical="center"/>
    </xf>
    <xf numFmtId="0" fontId="100" fillId="0" borderId="16" xfId="63" applyFont="1" applyBorder="1" applyAlignment="1">
      <alignment vertical="center"/>
    </xf>
    <xf numFmtId="4" fontId="100" fillId="63" borderId="23" xfId="63" applyNumberFormat="1" applyFont="1" applyFill="1" applyBorder="1" applyAlignment="1">
      <alignment vertical="center"/>
    </xf>
    <xf numFmtId="0" fontId="21" fillId="0" borderId="43" xfId="0" applyFont="1" applyFill="1" applyBorder="1" applyAlignment="1">
      <alignment vertical="center" wrapText="1"/>
    </xf>
    <xf numFmtId="0" fontId="79" fillId="0" borderId="0" xfId="64"/>
    <xf numFmtId="0" fontId="79" fillId="0" borderId="0" xfId="63" applyAlignment="1">
      <alignment vertical="center"/>
    </xf>
    <xf numFmtId="0" fontId="21" fillId="0" borderId="106" xfId="0" applyFont="1" applyBorder="1" applyAlignment="1">
      <alignment horizontal="center" vertical="center"/>
    </xf>
    <xf numFmtId="49" fontId="21" fillId="0" borderId="43" xfId="0" applyNumberFormat="1" applyFont="1" applyFill="1" applyBorder="1" applyAlignment="1">
      <alignment horizontal="left" vertical="center" wrapText="1"/>
    </xf>
    <xf numFmtId="4" fontId="21" fillId="61" borderId="53" xfId="0" applyNumberFormat="1" applyFont="1" applyFill="1" applyBorder="1" applyAlignment="1">
      <alignment vertical="center"/>
    </xf>
    <xf numFmtId="0" fontId="21" fillId="0" borderId="111" xfId="0" applyFont="1" applyBorder="1" applyAlignment="1">
      <alignment horizontal="center" vertical="center"/>
    </xf>
    <xf numFmtId="0" fontId="100" fillId="0" borderId="36" xfId="63" applyFont="1" applyFill="1" applyBorder="1" applyAlignment="1">
      <alignment vertical="center"/>
    </xf>
    <xf numFmtId="4" fontId="100" fillId="63" borderId="32" xfId="63" applyNumberFormat="1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horizontal="left" vertical="center" wrapText="1"/>
    </xf>
    <xf numFmtId="0" fontId="21" fillId="0" borderId="0" xfId="75" applyFont="1" applyFill="1" applyAlignment="1">
      <alignment horizontal="right" vertical="center" wrapText="1"/>
    </xf>
    <xf numFmtId="182" fontId="21" fillId="0" borderId="0" xfId="0" applyNumberFormat="1" applyFont="1"/>
    <xf numFmtId="4" fontId="97" fillId="61" borderId="56" xfId="75" applyNumberFormat="1" applyFont="1" applyFill="1" applyBorder="1" applyAlignment="1">
      <alignment horizontal="right" vertical="center" wrapText="1"/>
    </xf>
    <xf numFmtId="0" fontId="21" fillId="0" borderId="56" xfId="75" applyFont="1" applyFill="1" applyBorder="1" applyAlignment="1">
      <alignment horizontal="center" vertical="center" wrapText="1"/>
    </xf>
    <xf numFmtId="49" fontId="100" fillId="0" borderId="59" xfId="78" applyNumberFormat="1" applyFont="1" applyFill="1" applyBorder="1" applyAlignment="1">
      <alignment horizontal="right" vertical="center"/>
    </xf>
    <xf numFmtId="0" fontId="21" fillId="0" borderId="60" xfId="75" applyFont="1" applyFill="1" applyBorder="1" applyAlignment="1">
      <alignment horizontal="left" vertical="center" wrapText="1"/>
    </xf>
    <xf numFmtId="4" fontId="97" fillId="63" borderId="90" xfId="75" applyNumberFormat="1" applyFont="1" applyFill="1" applyBorder="1" applyAlignment="1">
      <alignment horizontal="right" vertical="center" wrapText="1"/>
    </xf>
    <xf numFmtId="4" fontId="97" fillId="62" borderId="90" xfId="75" applyNumberFormat="1" applyFont="1" applyFill="1" applyBorder="1" applyAlignment="1">
      <alignment horizontal="right" vertical="center" wrapText="1"/>
    </xf>
    <xf numFmtId="0" fontId="21" fillId="0" borderId="102" xfId="0" applyFont="1" applyFill="1" applyBorder="1" applyAlignment="1">
      <alignment vertical="center" wrapText="1"/>
    </xf>
    <xf numFmtId="4" fontId="96" fillId="61" borderId="51" xfId="75" applyNumberFormat="1" applyFont="1" applyFill="1" applyBorder="1" applyAlignment="1">
      <alignment horizontal="right" vertical="center" wrapText="1"/>
    </xf>
    <xf numFmtId="49" fontId="100" fillId="0" borderId="11" xfId="78" applyNumberFormat="1" applyFont="1" applyFill="1" applyBorder="1" applyAlignment="1">
      <alignment horizontal="right" vertical="center"/>
    </xf>
    <xf numFmtId="4" fontId="96" fillId="63" borderId="23" xfId="75" applyNumberFormat="1" applyFont="1" applyFill="1" applyBorder="1" applyAlignment="1">
      <alignment horizontal="right" vertical="center" wrapText="1"/>
    </xf>
    <xf numFmtId="4" fontId="96" fillId="62" borderId="23" xfId="75" applyNumberFormat="1" applyFont="1" applyFill="1" applyBorder="1" applyAlignment="1">
      <alignment horizontal="right" vertical="center" wrapText="1"/>
    </xf>
    <xf numFmtId="4" fontId="97" fillId="61" borderId="51" xfId="75" applyNumberFormat="1" applyFont="1" applyFill="1" applyBorder="1" applyAlignment="1">
      <alignment horizontal="right" vertical="center" wrapText="1"/>
    </xf>
    <xf numFmtId="0" fontId="21" fillId="0" borderId="100" xfId="75" applyFont="1" applyFill="1" applyBorder="1" applyAlignment="1">
      <alignment horizontal="center" vertical="center" wrapText="1"/>
    </xf>
    <xf numFmtId="49" fontId="21" fillId="0" borderId="11" xfId="78" applyNumberFormat="1" applyFont="1" applyFill="1" applyBorder="1" applyAlignment="1">
      <alignment horizontal="right" vertical="center"/>
    </xf>
    <xf numFmtId="4" fontId="97" fillId="63" borderId="23" xfId="75" applyNumberFormat="1" applyFont="1" applyFill="1" applyBorder="1" applyAlignment="1">
      <alignment horizontal="right" vertical="center" wrapText="1"/>
    </xf>
    <xf numFmtId="4" fontId="97" fillId="62" borderId="23" xfId="75" applyNumberFormat="1" applyFont="1" applyFill="1" applyBorder="1" applyAlignment="1">
      <alignment horizontal="right" vertical="center" wrapText="1"/>
    </xf>
    <xf numFmtId="4" fontId="97" fillId="61" borderId="86" xfId="75" applyNumberFormat="1" applyFont="1" applyFill="1" applyBorder="1" applyAlignment="1">
      <alignment horizontal="right" vertical="center" wrapText="1"/>
    </xf>
    <xf numFmtId="49" fontId="21" fillId="0" borderId="86" xfId="75" applyNumberFormat="1" applyFont="1" applyFill="1" applyBorder="1" applyAlignment="1">
      <alignment horizontal="center" vertical="center" wrapText="1"/>
    </xf>
    <xf numFmtId="49" fontId="21" fillId="0" borderId="49" xfId="75" applyNumberFormat="1" applyFont="1" applyFill="1" applyBorder="1" applyAlignment="1">
      <alignment horizontal="right" vertical="center" wrapText="1"/>
    </xf>
    <xf numFmtId="0" fontId="21" fillId="0" borderId="49" xfId="75" applyFont="1" applyBorder="1" applyAlignment="1">
      <alignment vertical="center" wrapText="1"/>
    </xf>
    <xf numFmtId="4" fontId="97" fillId="63" borderId="29" xfId="75" applyNumberFormat="1" applyFont="1" applyFill="1" applyBorder="1" applyAlignment="1">
      <alignment horizontal="right" vertical="center" wrapText="1"/>
    </xf>
    <xf numFmtId="4" fontId="97" fillId="62" borderId="29" xfId="75" applyNumberFormat="1" applyFont="1" applyFill="1" applyBorder="1" applyAlignment="1">
      <alignment horizontal="right" vertical="center" wrapText="1"/>
    </xf>
    <xf numFmtId="0" fontId="21" fillId="0" borderId="47" xfId="0" applyFont="1" applyFill="1" applyBorder="1" applyAlignment="1">
      <alignment horizontal="left" vertical="center" wrapText="1"/>
    </xf>
    <xf numFmtId="182" fontId="97" fillId="0" borderId="0" xfId="75" applyNumberFormat="1" applyFont="1" applyFill="1" applyBorder="1" applyAlignment="1">
      <alignment horizontal="right" vertical="center"/>
    </xf>
    <xf numFmtId="4" fontId="97" fillId="0" borderId="0" xfId="75" applyNumberFormat="1" applyFont="1" applyFill="1" applyBorder="1" applyAlignment="1">
      <alignment horizontal="right" vertical="center" wrapText="1"/>
    </xf>
    <xf numFmtId="49" fontId="21" fillId="0" borderId="51" xfId="75" applyNumberFormat="1" applyFont="1" applyFill="1" applyBorder="1" applyAlignment="1">
      <alignment horizontal="center" vertical="center" wrapText="1"/>
    </xf>
    <xf numFmtId="0" fontId="21" fillId="0" borderId="15" xfId="75" applyFont="1" applyBorder="1" applyAlignment="1">
      <alignment vertical="center" wrapText="1"/>
    </xf>
    <xf numFmtId="0" fontId="21" fillId="0" borderId="43" xfId="0" applyFont="1" applyFill="1" applyBorder="1" applyAlignment="1">
      <alignment horizontal="left" vertical="center" wrapText="1"/>
    </xf>
    <xf numFmtId="49" fontId="21" fillId="0" borderId="112" xfId="75" applyNumberFormat="1" applyFont="1" applyFill="1" applyBorder="1" applyAlignment="1">
      <alignment horizontal="center" vertical="center" wrapText="1"/>
    </xf>
    <xf numFmtId="49" fontId="21" fillId="0" borderId="11" xfId="75" applyNumberFormat="1" applyFont="1" applyFill="1" applyBorder="1" applyAlignment="1">
      <alignment horizontal="right" vertical="center" wrapText="1"/>
    </xf>
    <xf numFmtId="182" fontId="97" fillId="0" borderId="0" xfId="75" applyNumberFormat="1" applyFont="1" applyFill="1" applyBorder="1" applyAlignment="1">
      <alignment vertical="center"/>
    </xf>
    <xf numFmtId="182" fontId="96" fillId="0" borderId="0" xfId="75" applyNumberFormat="1" applyFont="1" applyFill="1" applyBorder="1" applyAlignment="1">
      <alignment horizontal="right" vertical="center"/>
    </xf>
    <xf numFmtId="4" fontId="96" fillId="0" borderId="0" xfId="75" applyNumberFormat="1" applyFont="1" applyFill="1" applyBorder="1" applyAlignment="1">
      <alignment horizontal="right" vertical="center" wrapText="1"/>
    </xf>
    <xf numFmtId="4" fontId="96" fillId="61" borderId="86" xfId="75" applyNumberFormat="1" applyFont="1" applyFill="1" applyBorder="1" applyAlignment="1">
      <alignment horizontal="right" vertical="center" wrapText="1"/>
    </xf>
    <xf numFmtId="0" fontId="96" fillId="0" borderId="49" xfId="75" applyFont="1" applyBorder="1" applyAlignment="1">
      <alignment vertical="center" wrapText="1"/>
    </xf>
    <xf numFmtId="4" fontId="96" fillId="63" borderId="29" xfId="75" applyNumberFormat="1" applyFont="1" applyFill="1" applyBorder="1" applyAlignment="1">
      <alignment horizontal="right" vertical="center" wrapText="1"/>
    </xf>
    <xf numFmtId="4" fontId="96" fillId="62" borderId="29" xfId="75" applyNumberFormat="1" applyFont="1" applyFill="1" applyBorder="1" applyAlignment="1">
      <alignment horizontal="right" vertical="center" wrapText="1"/>
    </xf>
    <xf numFmtId="182" fontId="96" fillId="0" borderId="0" xfId="75" applyNumberFormat="1" applyFont="1" applyFill="1" applyBorder="1" applyAlignment="1">
      <alignment vertical="center"/>
    </xf>
    <xf numFmtId="182" fontId="110" fillId="0" borderId="0" xfId="75" applyNumberFormat="1" applyFont="1" applyFill="1" applyBorder="1" applyAlignment="1">
      <alignment horizontal="right" vertical="center"/>
    </xf>
    <xf numFmtId="182" fontId="111" fillId="0" borderId="0" xfId="75" applyNumberFormat="1" applyFont="1" applyFill="1" applyBorder="1" applyAlignment="1">
      <alignment horizontal="right" vertical="center"/>
    </xf>
    <xf numFmtId="0" fontId="96" fillId="0" borderId="43" xfId="0" applyFont="1" applyFill="1" applyBorder="1" applyAlignment="1">
      <alignment vertical="center" wrapText="1"/>
    </xf>
    <xf numFmtId="49" fontId="21" fillId="0" borderId="0" xfId="78" applyNumberFormat="1" applyFont="1" applyFill="1" applyBorder="1" applyAlignment="1">
      <alignment horizontal="right" vertical="center"/>
    </xf>
    <xf numFmtId="4" fontId="41" fillId="61" borderId="22" xfId="78" applyNumberFormat="1" applyFont="1" applyFill="1" applyBorder="1" applyAlignment="1">
      <alignment horizontal="center" vertical="center"/>
    </xf>
    <xf numFmtId="0" fontId="28" fillId="0" borderId="64" xfId="67" applyFont="1" applyBorder="1" applyAlignment="1">
      <alignment horizontal="center" vertical="center"/>
    </xf>
    <xf numFmtId="49" fontId="28" fillId="0" borderId="21" xfId="78" applyNumberFormat="1" applyFont="1" applyBorder="1" applyAlignment="1">
      <alignment horizontal="center" vertical="center"/>
    </xf>
    <xf numFmtId="0" fontId="28" fillId="0" borderId="18" xfId="78" applyFont="1" applyFill="1" applyBorder="1" applyAlignment="1">
      <alignment vertical="center"/>
    </xf>
    <xf numFmtId="4" fontId="21" fillId="0" borderId="0" xfId="0" applyNumberFormat="1" applyFont="1" applyAlignment="1">
      <alignment vertical="center"/>
    </xf>
    <xf numFmtId="0" fontId="21" fillId="0" borderId="86" xfId="75" applyFont="1" applyFill="1" applyBorder="1" applyAlignment="1">
      <alignment horizontal="center" vertical="center" wrapText="1"/>
    </xf>
    <xf numFmtId="0" fontId="21" fillId="0" borderId="49" xfId="75" applyFont="1" applyFill="1" applyBorder="1" applyAlignment="1">
      <alignment horizontal="left" vertical="center" wrapText="1"/>
    </xf>
    <xf numFmtId="4" fontId="97" fillId="63" borderId="29" xfId="75" applyNumberFormat="1" applyFont="1" applyFill="1" applyBorder="1" applyAlignment="1">
      <alignment vertical="center" wrapText="1"/>
    </xf>
    <xf numFmtId="4" fontId="97" fillId="62" borderId="29" xfId="66" applyNumberFormat="1" applyFont="1" applyFill="1" applyBorder="1" applyAlignment="1">
      <alignment vertical="center" wrapText="1"/>
    </xf>
    <xf numFmtId="4" fontId="31" fillId="0" borderId="47" xfId="75" applyNumberFormat="1" applyFont="1" applyFill="1" applyBorder="1" applyAlignment="1">
      <alignment horizontal="center" vertical="center" wrapText="1"/>
    </xf>
    <xf numFmtId="4" fontId="96" fillId="63" borderId="23" xfId="66" applyNumberFormat="1" applyFont="1" applyFill="1" applyBorder="1" applyAlignment="1">
      <alignment vertical="center" wrapText="1"/>
    </xf>
    <xf numFmtId="4" fontId="97" fillId="62" borderId="23" xfId="66" applyNumberFormat="1" applyFont="1" applyFill="1" applyBorder="1" applyAlignment="1">
      <alignment vertical="center" wrapText="1"/>
    </xf>
    <xf numFmtId="0" fontId="96" fillId="0" borderId="15" xfId="75" applyFont="1" applyFill="1" applyBorder="1" applyAlignment="1">
      <alignment horizontal="left" vertical="center" wrapText="1"/>
    </xf>
    <xf numFmtId="49" fontId="21" fillId="0" borderId="11" xfId="78" applyNumberFormat="1" applyFont="1" applyFill="1" applyBorder="1" applyAlignment="1">
      <alignment horizontal="right" vertical="center" wrapText="1"/>
    </xf>
    <xf numFmtId="0" fontId="96" fillId="0" borderId="35" xfId="75" applyFont="1" applyFill="1" applyBorder="1" applyAlignment="1">
      <alignment horizontal="left" vertical="center" wrapText="1"/>
    </xf>
    <xf numFmtId="4" fontId="96" fillId="63" borderId="32" xfId="75" applyNumberFormat="1" applyFont="1" applyFill="1" applyBorder="1" applyAlignment="1">
      <alignment horizontal="right" vertical="center" wrapText="1"/>
    </xf>
    <xf numFmtId="4" fontId="97" fillId="0" borderId="0" xfId="66" applyNumberFormat="1" applyFont="1" applyFill="1" applyBorder="1" applyAlignment="1">
      <alignment vertical="center" wrapText="1"/>
    </xf>
    <xf numFmtId="49" fontId="21" fillId="0" borderId="0" xfId="75" applyNumberFormat="1" applyFont="1" applyFill="1" applyBorder="1" applyAlignment="1">
      <alignment horizontal="center" vertical="center" wrapText="1"/>
    </xf>
    <xf numFmtId="0" fontId="21" fillId="0" borderId="0" xfId="75" applyFont="1" applyFill="1" applyBorder="1" applyAlignment="1">
      <alignment horizontal="right" vertical="center" wrapText="1"/>
    </xf>
    <xf numFmtId="0" fontId="42" fillId="0" borderId="0" xfId="75" applyFont="1" applyFill="1" applyBorder="1" applyAlignment="1">
      <alignment horizontal="left" vertical="center" wrapText="1"/>
    </xf>
    <xf numFmtId="4" fontId="96" fillId="0" borderId="0" xfId="66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6" fillId="0" borderId="0" xfId="81" applyFont="1" applyFill="1" applyAlignment="1">
      <alignment vertical="center"/>
    </xf>
    <xf numFmtId="0" fontId="22" fillId="0" borderId="0" xfId="75" applyFont="1" applyAlignment="1">
      <alignment vertical="center"/>
    </xf>
    <xf numFmtId="0" fontId="24" fillId="0" borderId="0" xfId="75" applyFont="1" applyAlignment="1">
      <alignment horizontal="right" vertical="center"/>
    </xf>
    <xf numFmtId="0" fontId="5" fillId="0" borderId="0" xfId="75" applyBorder="1" applyAlignment="1">
      <alignment horizontal="center" vertical="center"/>
    </xf>
    <xf numFmtId="4" fontId="27" fillId="0" borderId="20" xfId="0" applyNumberFormat="1" applyFont="1" applyFill="1" applyBorder="1" applyAlignment="1">
      <alignment horizontal="center" vertical="center" wrapText="1"/>
    </xf>
    <xf numFmtId="0" fontId="28" fillId="0" borderId="30" xfId="75" applyFont="1" applyBorder="1" applyAlignment="1">
      <alignment horizontal="center" vertical="center" wrapText="1"/>
    </xf>
    <xf numFmtId="0" fontId="28" fillId="0" borderId="48" xfId="75" applyFont="1" applyBorder="1" applyAlignment="1">
      <alignment horizontal="center" vertical="center" wrapText="1"/>
    </xf>
    <xf numFmtId="0" fontId="28" fillId="0" borderId="50" xfId="0" applyFont="1" applyFill="1" applyBorder="1" applyAlignment="1">
      <alignment vertical="center" wrapText="1"/>
    </xf>
    <xf numFmtId="4" fontId="28" fillId="63" borderId="39" xfId="0" applyNumberFormat="1" applyFont="1" applyFill="1" applyBorder="1" applyAlignment="1">
      <alignment vertical="center" wrapText="1"/>
    </xf>
    <xf numFmtId="4" fontId="28" fillId="62" borderId="39" xfId="0" applyNumberFormat="1" applyFont="1" applyFill="1" applyBorder="1" applyAlignment="1">
      <alignment vertical="center" wrapText="1"/>
    </xf>
    <xf numFmtId="49" fontId="21" fillId="0" borderId="11" xfId="75" applyNumberFormat="1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4" fontId="21" fillId="63" borderId="23" xfId="0" applyNumberFormat="1" applyFont="1" applyFill="1" applyBorder="1"/>
    <xf numFmtId="4" fontId="21" fillId="61" borderId="52" xfId="75" applyNumberFormat="1" applyFont="1" applyFill="1" applyBorder="1" applyAlignment="1">
      <alignment horizontal="right" vertical="center" wrapText="1"/>
    </xf>
    <xf numFmtId="0" fontId="21" fillId="0" borderId="36" xfId="0" applyFont="1" applyBorder="1" applyAlignment="1">
      <alignment horizontal="center" vertical="center"/>
    </xf>
    <xf numFmtId="49" fontId="21" fillId="0" borderId="41" xfId="0" applyNumberFormat="1" applyFont="1" applyBorder="1" applyAlignment="1">
      <alignment horizontal="center" vertical="center"/>
    </xf>
    <xf numFmtId="0" fontId="21" fillId="0" borderId="31" xfId="75" applyFont="1" applyFill="1" applyBorder="1" applyAlignment="1">
      <alignment horizontal="left" vertical="center" wrapText="1"/>
    </xf>
    <xf numFmtId="4" fontId="21" fillId="63" borderId="32" xfId="75" applyNumberFormat="1" applyFont="1" applyFill="1" applyBorder="1" applyAlignment="1">
      <alignment horizontal="right" vertical="center" wrapText="1"/>
    </xf>
    <xf numFmtId="4" fontId="21" fillId="62" borderId="32" xfId="0" applyNumberFormat="1" applyFont="1" applyFill="1" applyBorder="1" applyAlignment="1">
      <alignment vertical="center" wrapText="1"/>
    </xf>
    <xf numFmtId="0" fontId="21" fillId="0" borderId="0" xfId="0" applyFont="1" applyAlignment="1">
      <alignment vertical="top"/>
    </xf>
    <xf numFmtId="14" fontId="21" fillId="0" borderId="0" xfId="0" applyNumberFormat="1" applyFont="1" applyAlignment="1">
      <alignment horizontal="left" vertical="top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4" fontId="21" fillId="61" borderId="86" xfId="0" applyNumberFormat="1" applyFont="1" applyFill="1" applyBorder="1" applyAlignment="1">
      <alignment vertical="center"/>
    </xf>
    <xf numFmtId="4" fontId="21" fillId="0" borderId="0" xfId="0" applyNumberFormat="1" applyFont="1" applyFill="1" applyBorder="1" applyAlignment="1">
      <alignment vertical="center"/>
    </xf>
    <xf numFmtId="4" fontId="24" fillId="0" borderId="89" xfId="81" applyNumberFormat="1" applyFont="1" applyFill="1" applyBorder="1" applyAlignment="1">
      <alignment horizontal="center" vertical="center" wrapText="1"/>
    </xf>
    <xf numFmtId="4" fontId="28" fillId="61" borderId="86" xfId="0" applyNumberFormat="1" applyFont="1" applyFill="1" applyBorder="1" applyAlignment="1">
      <alignment vertical="center"/>
    </xf>
    <xf numFmtId="0" fontId="28" fillId="0" borderId="113" xfId="75" applyFont="1" applyFill="1" applyBorder="1" applyAlignment="1">
      <alignment horizontal="center"/>
    </xf>
    <xf numFmtId="0" fontId="21" fillId="0" borderId="114" xfId="75" applyFont="1" applyFill="1" applyBorder="1" applyAlignment="1">
      <alignment horizontal="center" vertical="center"/>
    </xf>
    <xf numFmtId="0" fontId="28" fillId="0" borderId="28" xfId="75" applyFont="1" applyFill="1" applyBorder="1" applyAlignment="1">
      <alignment horizontal="center" vertical="center"/>
    </xf>
    <xf numFmtId="0" fontId="21" fillId="0" borderId="115" xfId="75" applyFont="1" applyFill="1" applyBorder="1" applyAlignment="1">
      <alignment horizontal="center" vertical="center"/>
    </xf>
    <xf numFmtId="0" fontId="21" fillId="0" borderId="116" xfId="75" applyFont="1" applyFill="1" applyBorder="1" applyAlignment="1">
      <alignment horizontal="center" vertical="center"/>
    </xf>
    <xf numFmtId="4" fontId="28" fillId="61" borderId="23" xfId="0" applyNumberFormat="1" applyFont="1" applyFill="1" applyBorder="1" applyAlignment="1">
      <alignment vertical="center"/>
    </xf>
    <xf numFmtId="0" fontId="24" fillId="61" borderId="99" xfId="81" applyFont="1" applyFill="1" applyBorder="1" applyAlignment="1">
      <alignment horizontal="center" vertical="center" wrapText="1"/>
    </xf>
    <xf numFmtId="0" fontId="24" fillId="0" borderId="56" xfId="0" applyFont="1" applyFill="1" applyBorder="1" applyAlignment="1">
      <alignment horizontal="center" vertical="center" wrapText="1"/>
    </xf>
    <xf numFmtId="0" fontId="112" fillId="0" borderId="89" xfId="0" applyFont="1" applyFill="1" applyBorder="1" applyAlignment="1">
      <alignment horizontal="center" vertical="center" wrapText="1"/>
    </xf>
    <xf numFmtId="4" fontId="24" fillId="61" borderId="39" xfId="81" applyNumberFormat="1" applyFont="1" applyFill="1" applyBorder="1" applyAlignment="1">
      <alignment horizontal="center" vertical="center" wrapText="1"/>
    </xf>
    <xf numFmtId="0" fontId="35" fillId="63" borderId="90" xfId="0" applyFont="1" applyFill="1" applyBorder="1" applyAlignment="1">
      <alignment horizontal="center" vertical="center" wrapText="1"/>
    </xf>
    <xf numFmtId="0" fontId="24" fillId="62" borderId="93" xfId="81" applyFont="1" applyFill="1" applyBorder="1" applyAlignment="1">
      <alignment horizontal="center" vertical="center" wrapText="1"/>
    </xf>
    <xf numFmtId="4" fontId="96" fillId="61" borderId="23" xfId="75" applyNumberFormat="1" applyFont="1" applyFill="1" applyBorder="1" applyAlignment="1">
      <alignment horizontal="right" vertical="center" wrapText="1"/>
    </xf>
    <xf numFmtId="49" fontId="23" fillId="0" borderId="0" xfId="75" applyNumberFormat="1" applyFont="1" applyFill="1" applyBorder="1" applyAlignment="1">
      <alignment wrapText="1"/>
    </xf>
    <xf numFmtId="0" fontId="5" fillId="0" borderId="0" xfId="75" applyBorder="1"/>
    <xf numFmtId="49" fontId="23" fillId="0" borderId="0" xfId="75" applyNumberFormat="1" applyFont="1" applyFill="1" applyBorder="1" applyAlignment="1">
      <alignment horizontal="center" vertical="center"/>
    </xf>
    <xf numFmtId="0" fontId="5" fillId="0" borderId="0" xfId="75" applyFill="1"/>
    <xf numFmtId="0" fontId="5" fillId="0" borderId="0" xfId="75" applyBorder="1" applyAlignment="1">
      <alignment vertical="center" wrapText="1"/>
    </xf>
    <xf numFmtId="0" fontId="24" fillId="0" borderId="0" xfId="8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9" fontId="21" fillId="0" borderId="65" xfId="78" applyNumberFormat="1" applyFont="1" applyBorder="1" applyAlignment="1">
      <alignment horizontal="center"/>
    </xf>
    <xf numFmtId="0" fontId="21" fillId="0" borderId="117" xfId="78" applyFont="1" applyBorder="1"/>
    <xf numFmtId="4" fontId="21" fillId="62" borderId="39" xfId="67" applyNumberFormat="1" applyFont="1" applyFill="1" applyBorder="1" applyAlignment="1">
      <alignment vertical="center"/>
    </xf>
    <xf numFmtId="4" fontId="21" fillId="0" borderId="0" xfId="67" applyNumberFormat="1" applyFont="1" applyFill="1" applyBorder="1" applyAlignment="1">
      <alignment vertical="center"/>
    </xf>
    <xf numFmtId="4" fontId="97" fillId="0" borderId="0" xfId="0" applyNumberFormat="1" applyFont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4" fontId="21" fillId="62" borderId="29" xfId="67" applyNumberFormat="1" applyFont="1" applyFill="1" applyBorder="1" applyAlignment="1">
      <alignment vertical="center"/>
    </xf>
    <xf numFmtId="4" fontId="21" fillId="62" borderId="67" xfId="67" applyNumberFormat="1" applyFont="1" applyFill="1" applyBorder="1" applyAlignment="1">
      <alignment vertical="center"/>
    </xf>
    <xf numFmtId="4" fontId="28" fillId="62" borderId="23" xfId="67" applyNumberFormat="1" applyFont="1" applyFill="1" applyBorder="1" applyAlignment="1">
      <alignment vertical="center"/>
    </xf>
    <xf numFmtId="4" fontId="28" fillId="0" borderId="0" xfId="67" applyNumberFormat="1" applyFont="1" applyFill="1" applyBorder="1" applyAlignment="1">
      <alignment vertical="center"/>
    </xf>
    <xf numFmtId="49" fontId="28" fillId="0" borderId="51" xfId="78" applyNumberFormat="1" applyFont="1" applyBorder="1" applyAlignment="1">
      <alignment horizontal="center"/>
    </xf>
    <xf numFmtId="0" fontId="28" fillId="0" borderId="16" xfId="78" applyFont="1" applyBorder="1"/>
    <xf numFmtId="4" fontId="28" fillId="62" borderId="53" xfId="67" applyNumberFormat="1" applyFont="1" applyFill="1" applyBorder="1" applyAlignment="1">
      <alignment vertical="center"/>
    </xf>
    <xf numFmtId="4" fontId="113" fillId="0" borderId="0" xfId="75" applyNumberFormat="1" applyFont="1" applyAlignment="1">
      <alignment horizontal="center"/>
    </xf>
    <xf numFmtId="4" fontId="31" fillId="0" borderId="40" xfId="75" applyNumberFormat="1" applyFont="1" applyFill="1" applyBorder="1" applyAlignment="1">
      <alignment horizontal="center" vertical="center" wrapText="1"/>
    </xf>
    <xf numFmtId="0" fontId="28" fillId="0" borderId="30" xfId="75" applyFont="1" applyBorder="1" applyAlignment="1">
      <alignment horizontal="center"/>
    </xf>
    <xf numFmtId="0" fontId="28" fillId="0" borderId="48" xfId="75" applyFont="1" applyBorder="1" applyAlignment="1">
      <alignment horizontal="center"/>
    </xf>
    <xf numFmtId="0" fontId="28" fillId="0" borderId="49" xfId="75" applyFont="1" applyBorder="1" applyAlignment="1">
      <alignment horizontal="left"/>
    </xf>
    <xf numFmtId="4" fontId="28" fillId="0" borderId="47" xfId="0" applyNumberFormat="1" applyFont="1" applyFill="1" applyBorder="1" applyAlignment="1">
      <alignment horizontal="center" vertical="center" wrapText="1"/>
    </xf>
    <xf numFmtId="0" fontId="21" fillId="0" borderId="10" xfId="75" applyFont="1" applyBorder="1" applyAlignment="1">
      <alignment horizontal="center"/>
    </xf>
    <xf numFmtId="49" fontId="21" fillId="64" borderId="11" xfId="0" applyNumberFormat="1" applyFont="1" applyFill="1" applyBorder="1" applyAlignment="1">
      <alignment horizontal="center"/>
    </xf>
    <xf numFmtId="0" fontId="21" fillId="0" borderId="15" xfId="0" applyFont="1" applyBorder="1"/>
    <xf numFmtId="0" fontId="21" fillId="0" borderId="10" xfId="75" applyFont="1" applyBorder="1" applyAlignment="1">
      <alignment horizontal="center" vertical="center"/>
    </xf>
    <xf numFmtId="49" fontId="21" fillId="64" borderId="11" xfId="0" applyNumberFormat="1" applyFont="1" applyFill="1" applyBorder="1" applyAlignment="1">
      <alignment horizontal="center" vertical="center"/>
    </xf>
    <xf numFmtId="0" fontId="21" fillId="64" borderId="15" xfId="0" applyFont="1" applyFill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43" xfId="0" applyFont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182" fontId="21" fillId="61" borderId="32" xfId="75" applyNumberFormat="1" applyFont="1" applyFill="1" applyBorder="1" applyAlignment="1">
      <alignment horizontal="right" vertical="center" wrapText="1"/>
    </xf>
    <xf numFmtId="0" fontId="21" fillId="0" borderId="36" xfId="0" applyFont="1" applyBorder="1" applyAlignment="1">
      <alignment horizontal="center"/>
    </xf>
    <xf numFmtId="49" fontId="21" fillId="0" borderId="41" xfId="0" applyNumberFormat="1" applyFont="1" applyBorder="1" applyAlignment="1">
      <alignment horizontal="center"/>
    </xf>
    <xf numFmtId="0" fontId="21" fillId="0" borderId="35" xfId="0" applyFont="1" applyFill="1" applyBorder="1" applyAlignment="1">
      <alignment horizontal="justify" vertical="center" wrapText="1"/>
    </xf>
    <xf numFmtId="182" fontId="21" fillId="63" borderId="32" xfId="75" applyNumberFormat="1" applyFont="1" applyFill="1" applyBorder="1" applyAlignment="1">
      <alignment vertical="center" wrapText="1"/>
    </xf>
    <xf numFmtId="182" fontId="21" fillId="62" borderId="32" xfId="75" applyNumberFormat="1" applyFont="1" applyFill="1" applyBorder="1" applyAlignment="1">
      <alignment vertical="center" wrapText="1"/>
    </xf>
    <xf numFmtId="4" fontId="21" fillId="0" borderId="0" xfId="75" applyNumberFormat="1" applyFont="1" applyFill="1" applyBorder="1" applyAlignment="1">
      <alignment horizontal="right" vertical="center"/>
    </xf>
    <xf numFmtId="182" fontId="21" fillId="0" borderId="0" xfId="75" applyNumberFormat="1" applyFont="1" applyFill="1" applyBorder="1" applyAlignment="1">
      <alignment vertical="center" wrapText="1"/>
    </xf>
    <xf numFmtId="0" fontId="96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justify" vertical="center" wrapText="1"/>
    </xf>
    <xf numFmtId="4" fontId="31" fillId="0" borderId="90" xfId="0" applyNumberFormat="1" applyFont="1" applyFill="1" applyBorder="1" applyAlignment="1">
      <alignment vertical="center" wrapText="1"/>
    </xf>
    <xf numFmtId="0" fontId="31" fillId="0" borderId="64" xfId="75" applyFont="1" applyBorder="1" applyAlignment="1">
      <alignment horizontal="center" vertical="center" wrapText="1"/>
    </xf>
    <xf numFmtId="0" fontId="31" fillId="0" borderId="21" xfId="75" applyFont="1" applyBorder="1" applyAlignment="1">
      <alignment horizontal="center" vertical="center" wrapText="1"/>
    </xf>
    <xf numFmtId="0" fontId="31" fillId="0" borderId="19" xfId="75" applyFont="1" applyBorder="1" applyAlignment="1">
      <alignment horizontal="center" vertical="center" wrapText="1"/>
    </xf>
    <xf numFmtId="4" fontId="31" fillId="0" borderId="21" xfId="0" applyNumberFormat="1" applyFont="1" applyFill="1" applyBorder="1" applyAlignment="1">
      <alignment vertical="center" wrapText="1"/>
    </xf>
    <xf numFmtId="4" fontId="31" fillId="0" borderId="19" xfId="0" applyNumberFormat="1" applyFont="1" applyFill="1" applyBorder="1" applyAlignment="1">
      <alignment vertical="center" wrapText="1"/>
    </xf>
    <xf numFmtId="4" fontId="31" fillId="0" borderId="20" xfId="0" applyNumberFormat="1" applyFont="1" applyFill="1" applyBorder="1" applyAlignment="1">
      <alignment vertical="center" wrapText="1"/>
    </xf>
    <xf numFmtId="4" fontId="21" fillId="0" borderId="0" xfId="0" applyNumberFormat="1" applyFont="1" applyBorder="1"/>
    <xf numFmtId="4" fontId="24" fillId="0" borderId="0" xfId="0" applyNumberFormat="1" applyFont="1" applyBorder="1"/>
    <xf numFmtId="4" fontId="21" fillId="61" borderId="39" xfId="0" applyNumberFormat="1" applyFont="1" applyFill="1" applyBorder="1" applyAlignment="1">
      <alignment vertical="center" wrapText="1"/>
    </xf>
    <xf numFmtId="0" fontId="21" fillId="0" borderId="92" xfId="0" applyFont="1" applyBorder="1" applyAlignment="1">
      <alignment horizontal="center" vertical="center" wrapText="1"/>
    </xf>
    <xf numFmtId="0" fontId="21" fillId="0" borderId="48" xfId="0" applyFont="1" applyFill="1" applyBorder="1" applyAlignment="1">
      <alignment horizontal="center" vertical="center" wrapText="1"/>
    </xf>
    <xf numFmtId="4" fontId="21" fillId="0" borderId="49" xfId="0" applyNumberFormat="1" applyFont="1" applyFill="1" applyBorder="1" applyAlignment="1">
      <alignment vertical="center" wrapText="1"/>
    </xf>
    <xf numFmtId="4" fontId="21" fillId="0" borderId="55" xfId="0" applyNumberFormat="1" applyFont="1" applyFill="1" applyBorder="1" applyAlignment="1">
      <alignment vertical="center" wrapText="1"/>
    </xf>
    <xf numFmtId="4" fontId="21" fillId="0" borderId="38" xfId="0" applyNumberFormat="1" applyFont="1" applyBorder="1" applyAlignment="1">
      <alignment vertical="center"/>
    </xf>
    <xf numFmtId="4" fontId="21" fillId="63" borderId="39" xfId="0" applyNumberFormat="1" applyFont="1" applyFill="1" applyBorder="1" applyAlignment="1">
      <alignment horizontal="right" vertical="center" wrapText="1"/>
    </xf>
    <xf numFmtId="4" fontId="21" fillId="62" borderId="39" xfId="0" applyNumberFormat="1" applyFont="1" applyFill="1" applyBorder="1" applyAlignment="1">
      <alignment horizontal="right" vertical="center" wrapText="1"/>
    </xf>
    <xf numFmtId="4" fontId="21" fillId="0" borderId="0" xfId="0" applyNumberFormat="1" applyFont="1" applyBorder="1" applyAlignment="1">
      <alignment vertical="center"/>
    </xf>
    <xf numFmtId="0" fontId="21" fillId="0" borderId="94" xfId="0" applyFont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4" fontId="21" fillId="0" borderId="15" xfId="0" applyNumberFormat="1" applyFont="1" applyFill="1" applyBorder="1" applyAlignment="1">
      <alignment vertical="center" wrapText="1"/>
    </xf>
    <xf numFmtId="4" fontId="21" fillId="0" borderId="11" xfId="0" applyNumberFormat="1" applyFont="1" applyFill="1" applyBorder="1" applyAlignment="1">
      <alignment vertical="center" wrapText="1"/>
    </xf>
    <xf numFmtId="4" fontId="21" fillId="0" borderId="15" xfId="0" applyNumberFormat="1" applyFont="1" applyBorder="1" applyAlignment="1">
      <alignment vertical="center"/>
    </xf>
    <xf numFmtId="4" fontId="21" fillId="63" borderId="23" xfId="0" applyNumberFormat="1" applyFont="1" applyFill="1" applyBorder="1" applyAlignment="1">
      <alignment horizontal="right" vertical="center" wrapText="1"/>
    </xf>
    <xf numFmtId="4" fontId="21" fillId="62" borderId="23" xfId="0" applyNumberFormat="1" applyFont="1" applyFill="1" applyBorder="1" applyAlignment="1">
      <alignment horizontal="right" vertical="center" wrapText="1"/>
    </xf>
    <xf numFmtId="2" fontId="21" fillId="0" borderId="0" xfId="0" applyNumberFormat="1" applyFont="1" applyFill="1" applyAlignment="1">
      <alignment vertical="center"/>
    </xf>
    <xf numFmtId="0" fontId="21" fillId="0" borderId="94" xfId="0" applyFont="1" applyFill="1" applyBorder="1" applyAlignment="1">
      <alignment horizontal="center" vertical="center" wrapText="1"/>
    </xf>
    <xf numFmtId="0" fontId="21" fillId="0" borderId="118" xfId="0" applyFont="1" applyFill="1" applyBorder="1" applyAlignment="1">
      <alignment horizontal="center" vertical="center" wrapText="1"/>
    </xf>
    <xf numFmtId="0" fontId="21" fillId="0" borderId="119" xfId="0" applyFont="1" applyFill="1" applyBorder="1" applyAlignment="1">
      <alignment horizontal="center" vertical="center" wrapText="1"/>
    </xf>
    <xf numFmtId="0" fontId="21" fillId="0" borderId="120" xfId="0" applyFont="1" applyFill="1" applyBorder="1" applyAlignment="1">
      <alignment vertical="center" wrapText="1"/>
    </xf>
    <xf numFmtId="4" fontId="21" fillId="0" borderId="119" xfId="0" applyNumberFormat="1" applyFont="1" applyFill="1" applyBorder="1" applyAlignment="1">
      <alignment vertical="center" wrapText="1"/>
    </xf>
    <xf numFmtId="4" fontId="21" fillId="0" borderId="120" xfId="0" applyNumberFormat="1" applyFont="1" applyBorder="1" applyAlignment="1">
      <alignment vertical="center"/>
    </xf>
    <xf numFmtId="4" fontId="21" fillId="63" borderId="46" xfId="0" applyNumberFormat="1" applyFont="1" applyFill="1" applyBorder="1" applyAlignment="1">
      <alignment horizontal="right" vertical="center" wrapText="1"/>
    </xf>
    <xf numFmtId="4" fontId="21" fillId="62" borderId="46" xfId="0" applyNumberFormat="1" applyFont="1" applyFill="1" applyBorder="1" applyAlignment="1">
      <alignment horizontal="right" vertical="center" wrapText="1"/>
    </xf>
    <xf numFmtId="0" fontId="21" fillId="0" borderId="49" xfId="0" applyFont="1" applyFill="1" applyBorder="1" applyAlignment="1">
      <alignment vertical="center" wrapText="1"/>
    </xf>
    <xf numFmtId="4" fontId="21" fillId="0" borderId="48" xfId="0" applyNumberFormat="1" applyFont="1" applyFill="1" applyBorder="1" applyAlignment="1">
      <alignment vertical="center" wrapText="1"/>
    </xf>
    <xf numFmtId="4" fontId="21" fillId="0" borderId="50" xfId="0" applyNumberFormat="1" applyFont="1" applyBorder="1" applyAlignment="1">
      <alignment vertical="center"/>
    </xf>
    <xf numFmtId="4" fontId="21" fillId="0" borderId="16" xfId="0" applyNumberFormat="1" applyFont="1" applyBorder="1" applyAlignment="1">
      <alignment vertical="center"/>
    </xf>
    <xf numFmtId="4" fontId="21" fillId="61" borderId="32" xfId="0" applyNumberFormat="1" applyFont="1" applyFill="1" applyBorder="1" applyAlignment="1">
      <alignment vertical="center" wrapText="1"/>
    </xf>
    <xf numFmtId="0" fontId="24" fillId="0" borderId="41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vertical="center" wrapText="1"/>
    </xf>
    <xf numFmtId="4" fontId="24" fillId="0" borderId="41" xfId="0" applyNumberFormat="1" applyFont="1" applyFill="1" applyBorder="1" applyAlignment="1">
      <alignment vertical="center" wrapText="1"/>
    </xf>
    <xf numFmtId="4" fontId="24" fillId="0" borderId="34" xfId="0" applyNumberFormat="1" applyFont="1" applyFill="1" applyBorder="1" applyAlignment="1">
      <alignment vertical="center" wrapText="1"/>
    </xf>
    <xf numFmtId="4" fontId="24" fillId="63" borderId="32" xfId="0" applyNumberFormat="1" applyFont="1" applyFill="1" applyBorder="1" applyAlignment="1">
      <alignment horizontal="right" vertical="center" wrapText="1"/>
    </xf>
    <xf numFmtId="49" fontId="26" fillId="0" borderId="0" xfId="75" applyNumberFormat="1" applyFont="1" applyFill="1" applyAlignment="1">
      <alignment horizontal="right" vertical="center"/>
    </xf>
    <xf numFmtId="4" fontId="21" fillId="0" borderId="57" xfId="75" applyNumberFormat="1" applyFont="1" applyFill="1" applyBorder="1" applyAlignment="1">
      <alignment horizontal="center" vertical="center" wrapText="1"/>
    </xf>
    <xf numFmtId="0" fontId="28" fillId="0" borderId="55" xfId="75" applyFont="1" applyFill="1" applyBorder="1" applyAlignment="1">
      <alignment horizontal="center" vertical="center" wrapText="1"/>
    </xf>
    <xf numFmtId="0" fontId="28" fillId="0" borderId="55" xfId="75" applyFont="1" applyFill="1" applyBorder="1" applyAlignment="1">
      <alignment vertical="center" wrapText="1"/>
    </xf>
    <xf numFmtId="4" fontId="28" fillId="61" borderId="67" xfId="0" applyNumberFormat="1" applyFont="1" applyFill="1" applyBorder="1" applyAlignment="1">
      <alignment vertical="center" wrapText="1"/>
    </xf>
    <xf numFmtId="49" fontId="28" fillId="0" borderId="121" xfId="75" applyNumberFormat="1" applyFont="1" applyFill="1" applyBorder="1" applyAlignment="1">
      <alignment horizontal="center" vertical="center" wrapText="1"/>
    </xf>
    <xf numFmtId="0" fontId="28" fillId="0" borderId="121" xfId="75" applyFont="1" applyFill="1" applyBorder="1" applyAlignment="1">
      <alignment vertical="center" wrapText="1"/>
    </xf>
    <xf numFmtId="4" fontId="28" fillId="63" borderId="67" xfId="0" applyNumberFormat="1" applyFont="1" applyFill="1" applyBorder="1" applyAlignment="1">
      <alignment vertical="center" wrapText="1"/>
    </xf>
    <xf numFmtId="4" fontId="28" fillId="62" borderId="67" xfId="0" applyNumberFormat="1" applyFont="1" applyFill="1" applyBorder="1" applyAlignment="1">
      <alignment vertical="center" wrapText="1"/>
    </xf>
    <xf numFmtId="49" fontId="21" fillId="0" borderId="119" xfId="75" applyNumberFormat="1" applyFont="1" applyFill="1" applyBorder="1" applyAlignment="1">
      <alignment horizontal="center" vertical="center" wrapText="1"/>
    </xf>
    <xf numFmtId="0" fontId="21" fillId="0" borderId="119" xfId="75" applyFont="1" applyFill="1" applyBorder="1" applyAlignment="1">
      <alignment horizontal="left" vertical="center" wrapText="1"/>
    </xf>
    <xf numFmtId="4" fontId="28" fillId="61" borderId="23" xfId="0" applyNumberFormat="1" applyFont="1" applyFill="1" applyBorder="1" applyAlignment="1">
      <alignment vertical="center" wrapText="1"/>
    </xf>
    <xf numFmtId="0" fontId="28" fillId="0" borderId="11" xfId="75" applyNumberFormat="1" applyFont="1" applyFill="1" applyBorder="1" applyAlignment="1">
      <alignment horizontal="center"/>
    </xf>
    <xf numFmtId="4" fontId="28" fillId="0" borderId="16" xfId="75" applyNumberFormat="1" applyFont="1" applyFill="1" applyBorder="1"/>
    <xf numFmtId="4" fontId="28" fillId="63" borderId="23" xfId="0" applyNumberFormat="1" applyFont="1" applyFill="1" applyBorder="1" applyAlignment="1">
      <alignment vertical="center" wrapText="1"/>
    </xf>
    <xf numFmtId="4" fontId="28" fillId="62" borderId="23" xfId="0" applyNumberFormat="1" applyFont="1" applyFill="1" applyBorder="1" applyAlignment="1">
      <alignment vertical="center" wrapText="1"/>
    </xf>
    <xf numFmtId="4" fontId="28" fillId="61" borderId="46" xfId="78" applyNumberFormat="1" applyFont="1" applyFill="1" applyBorder="1" applyAlignment="1">
      <alignment vertical="center"/>
    </xf>
    <xf numFmtId="49" fontId="28" fillId="0" borderId="119" xfId="78" applyNumberFormat="1" applyFont="1" applyFill="1" applyBorder="1" applyAlignment="1">
      <alignment horizontal="center"/>
    </xf>
    <xf numFmtId="0" fontId="28" fillId="0" borderId="119" xfId="78" applyFont="1" applyFill="1" applyBorder="1" applyAlignment="1">
      <alignment wrapText="1"/>
    </xf>
    <xf numFmtId="4" fontId="28" fillId="63" borderId="46" xfId="78" applyNumberFormat="1" applyFont="1" applyFill="1" applyBorder="1" applyAlignment="1">
      <alignment vertical="center"/>
    </xf>
    <xf numFmtId="4" fontId="28" fillId="62" borderId="46" xfId="78" applyNumberFormat="1" applyFont="1" applyFill="1" applyBorder="1" applyAlignment="1">
      <alignment vertical="center"/>
    </xf>
    <xf numFmtId="49" fontId="21" fillId="0" borderId="41" xfId="78" applyNumberFormat="1" applyFont="1" applyFill="1" applyBorder="1" applyAlignment="1">
      <alignment horizontal="center"/>
    </xf>
    <xf numFmtId="0" fontId="21" fillId="0" borderId="41" xfId="78" applyFont="1" applyFill="1" applyBorder="1" applyAlignment="1">
      <alignment wrapText="1"/>
    </xf>
    <xf numFmtId="4" fontId="21" fillId="62" borderId="32" xfId="78" applyNumberFormat="1" applyFont="1" applyFill="1" applyBorder="1" applyAlignment="1">
      <alignment vertical="center"/>
    </xf>
    <xf numFmtId="4" fontId="21" fillId="0" borderId="31" xfId="75" applyNumberFormat="1" applyFont="1" applyFill="1" applyBorder="1" applyAlignment="1">
      <alignment horizontal="center" vertical="center" wrapText="1"/>
    </xf>
    <xf numFmtId="0" fontId="21" fillId="0" borderId="0" xfId="75" applyFont="1" applyFill="1" applyBorder="1" applyAlignment="1">
      <alignment horizontal="justify" vertical="center" wrapText="1"/>
    </xf>
    <xf numFmtId="4" fontId="28" fillId="61" borderId="56" xfId="0" applyNumberFormat="1" applyFont="1" applyFill="1" applyBorder="1" applyAlignment="1">
      <alignment vertical="center" wrapText="1"/>
    </xf>
    <xf numFmtId="0" fontId="28" fillId="0" borderId="58" xfId="75" applyFont="1" applyFill="1" applyBorder="1" applyAlignment="1">
      <alignment horizontal="center" vertical="center" wrapText="1"/>
    </xf>
    <xf numFmtId="49" fontId="28" fillId="0" borderId="60" xfId="75" applyNumberFormat="1" applyFont="1" applyFill="1" applyBorder="1" applyAlignment="1">
      <alignment horizontal="center" vertical="center" wrapText="1"/>
    </xf>
    <xf numFmtId="0" fontId="28" fillId="0" borderId="60" xfId="75" applyFont="1" applyFill="1" applyBorder="1" applyAlignment="1">
      <alignment vertical="center" wrapText="1"/>
    </xf>
    <xf numFmtId="4" fontId="28" fillId="63" borderId="90" xfId="0" applyNumberFormat="1" applyFont="1" applyFill="1" applyBorder="1" applyAlignment="1">
      <alignment vertical="center" wrapText="1"/>
    </xf>
    <xf numFmtId="4" fontId="28" fillId="62" borderId="102" xfId="0" applyNumberFormat="1" applyFont="1" applyFill="1" applyBorder="1" applyAlignment="1">
      <alignment vertical="center" wrapText="1"/>
    </xf>
    <xf numFmtId="4" fontId="21" fillId="0" borderId="93" xfId="0" applyNumberFormat="1" applyFont="1" applyFill="1" applyBorder="1" applyAlignment="1">
      <alignment horizontal="center" vertical="center" wrapText="1"/>
    </xf>
    <xf numFmtId="4" fontId="21" fillId="62" borderId="43" xfId="0" applyNumberFormat="1" applyFont="1" applyFill="1" applyBorder="1" applyAlignment="1">
      <alignment vertical="center" wrapText="1"/>
    </xf>
    <xf numFmtId="0" fontId="21" fillId="0" borderId="0" xfId="75" applyFont="1" applyFill="1" applyBorder="1" applyAlignment="1">
      <alignment horizontal="justify" vertical="center"/>
    </xf>
    <xf numFmtId="49" fontId="21" fillId="64" borderId="11" xfId="75" applyNumberFormat="1" applyFont="1" applyFill="1" applyBorder="1" applyAlignment="1">
      <alignment horizontal="center" vertical="center" wrapText="1"/>
    </xf>
    <xf numFmtId="0" fontId="21" fillId="64" borderId="15" xfId="75" applyFont="1" applyFill="1" applyBorder="1" applyAlignment="1">
      <alignment vertical="center" wrapText="1"/>
    </xf>
    <xf numFmtId="49" fontId="21" fillId="64" borderId="48" xfId="78" applyNumberFormat="1" applyFont="1" applyFill="1" applyBorder="1" applyAlignment="1">
      <alignment horizontal="center" vertical="center"/>
    </xf>
    <xf numFmtId="4" fontId="21" fillId="64" borderId="43" xfId="75" applyNumberFormat="1" applyFont="1" applyFill="1" applyBorder="1" applyAlignment="1">
      <alignment horizontal="center" vertical="center" wrapText="1"/>
    </xf>
    <xf numFmtId="0" fontId="21" fillId="0" borderId="10" xfId="67" applyFont="1" applyFill="1" applyBorder="1" applyAlignment="1">
      <alignment horizontal="center" vertical="center"/>
    </xf>
    <xf numFmtId="4" fontId="21" fillId="62" borderId="43" xfId="75" applyNumberFormat="1" applyFont="1" applyFill="1" applyBorder="1" applyAlignment="1">
      <alignment horizontal="right" vertical="center" wrapText="1"/>
    </xf>
    <xf numFmtId="4" fontId="21" fillId="64" borderId="88" xfId="75" applyNumberFormat="1" applyFont="1" applyFill="1" applyBorder="1" applyAlignment="1">
      <alignment horizontal="right" vertical="center" wrapText="1"/>
    </xf>
    <xf numFmtId="4" fontId="21" fillId="64" borderId="43" xfId="75" applyNumberFormat="1" applyFont="1" applyFill="1" applyBorder="1" applyAlignment="1">
      <alignment horizontal="right" vertical="center" wrapText="1"/>
    </xf>
    <xf numFmtId="4" fontId="21" fillId="61" borderId="100" xfId="75" applyNumberFormat="1" applyFont="1" applyFill="1" applyBorder="1" applyAlignment="1">
      <alignment horizontal="right" vertical="center" wrapText="1"/>
    </xf>
    <xf numFmtId="0" fontId="21" fillId="0" borderId="42" xfId="67" applyFont="1" applyFill="1" applyBorder="1" applyAlignment="1">
      <alignment horizontal="center" vertical="center"/>
    </xf>
    <xf numFmtId="49" fontId="21" fillId="0" borderId="119" xfId="0" applyNumberFormat="1" applyFont="1" applyBorder="1" applyAlignment="1">
      <alignment horizontal="center" vertical="center"/>
    </xf>
    <xf numFmtId="0" fontId="21" fillId="0" borderId="120" xfId="75" applyFont="1" applyFill="1" applyBorder="1" applyAlignment="1">
      <alignment horizontal="left" vertical="center" wrapText="1"/>
    </xf>
    <xf numFmtId="4" fontId="21" fillId="63" borderId="46" xfId="75" applyNumberFormat="1" applyFont="1" applyFill="1" applyBorder="1" applyAlignment="1">
      <alignment horizontal="right" vertical="center" wrapText="1"/>
    </xf>
    <xf numFmtId="4" fontId="21" fillId="62" borderId="88" xfId="75" applyNumberFormat="1" applyFont="1" applyFill="1" applyBorder="1" applyAlignment="1">
      <alignment horizontal="right" vertical="center" wrapText="1"/>
    </xf>
    <xf numFmtId="4" fontId="28" fillId="61" borderId="51" xfId="0" applyNumberFormat="1" applyFont="1" applyFill="1" applyBorder="1" applyAlignment="1">
      <alignment vertical="center" wrapText="1"/>
    </xf>
    <xf numFmtId="0" fontId="28" fillId="0" borderId="10" xfId="75" applyFont="1" applyFill="1" applyBorder="1" applyAlignment="1">
      <alignment horizontal="center" vertical="center" wrapText="1"/>
    </xf>
    <xf numFmtId="49" fontId="28" fillId="0" borderId="106" xfId="75" applyNumberFormat="1" applyFont="1" applyFill="1" applyBorder="1" applyAlignment="1">
      <alignment horizontal="center" vertical="center" wrapText="1"/>
    </xf>
    <xf numFmtId="0" fontId="109" fillId="0" borderId="15" xfId="75" applyFont="1" applyFill="1" applyBorder="1" applyAlignment="1">
      <alignment vertical="center" wrapText="1"/>
    </xf>
    <xf numFmtId="4" fontId="28" fillId="62" borderId="43" xfId="0" applyNumberFormat="1" applyFont="1" applyFill="1" applyBorder="1" applyAlignment="1">
      <alignment vertical="center" wrapText="1"/>
    </xf>
    <xf numFmtId="4" fontId="43" fillId="0" borderId="43" xfId="67" applyNumberFormat="1" applyFont="1" applyFill="1" applyBorder="1" applyAlignment="1">
      <alignment horizontal="center" vertical="center"/>
    </xf>
    <xf numFmtId="4" fontId="21" fillId="61" borderId="51" xfId="67" applyNumberFormat="1" applyFont="1" applyFill="1" applyBorder="1" applyAlignment="1">
      <alignment vertical="center"/>
    </xf>
    <xf numFmtId="49" fontId="21" fillId="64" borderId="106" xfId="78" applyNumberFormat="1" applyFont="1" applyFill="1" applyBorder="1" applyAlignment="1">
      <alignment horizontal="center" vertical="center"/>
    </xf>
    <xf numFmtId="0" fontId="21" fillId="64" borderId="15" xfId="78" applyFont="1" applyFill="1" applyBorder="1" applyAlignment="1">
      <alignment vertical="center" wrapText="1"/>
    </xf>
    <xf numFmtId="4" fontId="21" fillId="63" borderId="23" xfId="67" applyNumberFormat="1" applyFont="1" applyFill="1" applyBorder="1" applyAlignment="1">
      <alignment vertical="center"/>
    </xf>
    <xf numFmtId="4" fontId="21" fillId="62" borderId="43" xfId="67" applyNumberFormat="1" applyFont="1" applyFill="1" applyBorder="1" applyAlignment="1">
      <alignment vertical="center"/>
    </xf>
    <xf numFmtId="4" fontId="21" fillId="0" borderId="43" xfId="67" applyNumberFormat="1" applyFont="1" applyFill="1" applyBorder="1" applyAlignment="1">
      <alignment horizontal="center" vertical="center"/>
    </xf>
    <xf numFmtId="0" fontId="21" fillId="0" borderId="0" xfId="75" applyFont="1" applyFill="1" applyBorder="1" applyAlignment="1">
      <alignment horizontal="left" vertical="center"/>
    </xf>
    <xf numFmtId="182" fontId="21" fillId="0" borderId="0" xfId="75" applyNumberFormat="1" applyFont="1" applyFill="1" applyBorder="1" applyAlignment="1">
      <alignment vertical="center"/>
    </xf>
    <xf numFmtId="49" fontId="21" fillId="64" borderId="106" xfId="78" applyNumberFormat="1" applyFont="1" applyFill="1" applyBorder="1" applyAlignment="1">
      <alignment horizontal="center"/>
    </xf>
    <xf numFmtId="0" fontId="21" fillId="64" borderId="15" xfId="78" applyFont="1" applyFill="1" applyBorder="1"/>
    <xf numFmtId="4" fontId="21" fillId="0" borderId="43" xfId="67" applyNumberFormat="1" applyFont="1" applyFill="1" applyBorder="1" applyAlignment="1">
      <alignment horizontal="center"/>
    </xf>
    <xf numFmtId="4" fontId="109" fillId="61" borderId="89" xfId="78" applyNumberFormat="1" applyFont="1" applyFill="1" applyBorder="1" applyAlignment="1">
      <alignment vertical="center"/>
    </xf>
    <xf numFmtId="0" fontId="109" fillId="0" borderId="30" xfId="67" applyFont="1" applyFill="1" applyBorder="1" applyAlignment="1">
      <alignment horizontal="center"/>
    </xf>
    <xf numFmtId="49" fontId="109" fillId="0" borderId="0" xfId="78" applyNumberFormat="1" applyFont="1" applyFill="1" applyBorder="1" applyAlignment="1">
      <alignment horizontal="center"/>
    </xf>
    <xf numFmtId="0" fontId="109" fillId="0" borderId="122" xfId="78" applyFont="1" applyFill="1" applyBorder="1" applyAlignment="1">
      <alignment wrapText="1"/>
    </xf>
    <xf numFmtId="4" fontId="109" fillId="63" borderId="67" xfId="78" applyNumberFormat="1" applyFont="1" applyFill="1" applyBorder="1" applyAlignment="1">
      <alignment vertical="center"/>
    </xf>
    <xf numFmtId="4" fontId="109" fillId="62" borderId="87" xfId="78" applyNumberFormat="1" applyFont="1" applyFill="1" applyBorder="1" applyAlignment="1">
      <alignment vertical="center"/>
    </xf>
    <xf numFmtId="4" fontId="97" fillId="0" borderId="87" xfId="78" applyNumberFormat="1" applyFont="1" applyFill="1" applyBorder="1" applyAlignment="1">
      <alignment horizontal="center"/>
    </xf>
    <xf numFmtId="4" fontId="114" fillId="61" borderId="100" xfId="78" applyNumberFormat="1" applyFont="1" applyFill="1" applyBorder="1" applyAlignment="1">
      <alignment vertical="center"/>
    </xf>
    <xf numFmtId="0" fontId="114" fillId="0" borderId="42" xfId="67" applyFont="1" applyFill="1" applyBorder="1" applyAlignment="1">
      <alignment horizontal="center"/>
    </xf>
    <xf numFmtId="49" fontId="114" fillId="0" borderId="119" xfId="78" applyNumberFormat="1" applyFont="1" applyFill="1" applyBorder="1" applyAlignment="1">
      <alignment horizontal="center"/>
    </xf>
    <xf numFmtId="0" fontId="114" fillId="0" borderId="120" xfId="78" applyFont="1" applyFill="1" applyBorder="1" applyAlignment="1">
      <alignment wrapText="1"/>
    </xf>
    <xf numFmtId="4" fontId="114" fillId="63" borderId="46" xfId="78" applyNumberFormat="1" applyFont="1" applyFill="1" applyBorder="1" applyAlignment="1">
      <alignment vertical="center"/>
    </xf>
    <xf numFmtId="4" fontId="114" fillId="62" borderId="88" xfId="78" applyNumberFormat="1" applyFont="1" applyFill="1" applyBorder="1" applyAlignment="1">
      <alignment vertical="center"/>
    </xf>
    <xf numFmtId="4" fontId="21" fillId="61" borderId="100" xfId="78" applyNumberFormat="1" applyFont="1" applyFill="1" applyBorder="1" applyAlignment="1">
      <alignment vertical="center"/>
    </xf>
    <xf numFmtId="0" fontId="21" fillId="0" borderId="100" xfId="67" applyFont="1" applyFill="1" applyBorder="1" applyAlignment="1">
      <alignment horizontal="center" vertical="center"/>
    </xf>
    <xf numFmtId="49" fontId="21" fillId="64" borderId="11" xfId="78" applyNumberFormat="1" applyFont="1" applyFill="1" applyBorder="1" applyAlignment="1">
      <alignment horizontal="center" vertical="center"/>
    </xf>
    <xf numFmtId="0" fontId="21" fillId="64" borderId="123" xfId="78" applyFont="1" applyFill="1" applyBorder="1" applyAlignment="1">
      <alignment vertical="center" wrapText="1"/>
    </xf>
    <xf numFmtId="4" fontId="21" fillId="63" borderId="46" xfId="78" applyNumberFormat="1" applyFont="1" applyFill="1" applyBorder="1" applyAlignment="1">
      <alignment vertical="center"/>
    </xf>
    <xf numFmtId="4" fontId="21" fillId="62" borderId="88" xfId="78" applyNumberFormat="1" applyFont="1" applyFill="1" applyBorder="1" applyAlignment="1">
      <alignment vertical="center"/>
    </xf>
    <xf numFmtId="0" fontId="114" fillId="0" borderId="100" xfId="67" applyFont="1" applyFill="1" applyBorder="1" applyAlignment="1">
      <alignment horizontal="center" vertical="center"/>
    </xf>
    <xf numFmtId="49" fontId="114" fillId="0" borderId="119" xfId="78" applyNumberFormat="1" applyFont="1" applyFill="1" applyBorder="1" applyAlignment="1">
      <alignment horizontal="center" vertical="center"/>
    </xf>
    <xf numFmtId="0" fontId="114" fillId="0" borderId="123" xfId="78" applyFont="1" applyFill="1" applyBorder="1" applyAlignment="1">
      <alignment vertical="center" wrapText="1"/>
    </xf>
    <xf numFmtId="4" fontId="114" fillId="62" borderId="46" xfId="78" applyNumberFormat="1" applyFont="1" applyFill="1" applyBorder="1" applyAlignment="1">
      <alignment vertical="center"/>
    </xf>
    <xf numFmtId="4" fontId="115" fillId="0" borderId="88" xfId="0" applyNumberFormat="1" applyFont="1" applyFill="1" applyBorder="1" applyAlignment="1">
      <alignment horizontal="center" vertical="center" wrapText="1"/>
    </xf>
    <xf numFmtId="4" fontId="21" fillId="61" borderId="51" xfId="78" applyNumberFormat="1" applyFont="1" applyFill="1" applyBorder="1" applyAlignment="1">
      <alignment vertical="center"/>
    </xf>
    <xf numFmtId="0" fontId="21" fillId="0" borderId="51" xfId="67" applyFont="1" applyFill="1" applyBorder="1" applyAlignment="1">
      <alignment horizontal="center" vertical="center"/>
    </xf>
    <xf numFmtId="49" fontId="100" fillId="64" borderId="11" xfId="78" applyNumberFormat="1" applyFont="1" applyFill="1" applyBorder="1" applyAlignment="1">
      <alignment horizontal="center" vertical="center"/>
    </xf>
    <xf numFmtId="0" fontId="100" fillId="64" borderId="106" xfId="78" applyFont="1" applyFill="1" applyBorder="1" applyAlignment="1">
      <alignment vertical="center" wrapText="1"/>
    </xf>
    <xf numFmtId="49" fontId="100" fillId="64" borderId="119" xfId="78" applyNumberFormat="1" applyFont="1" applyFill="1" applyBorder="1" applyAlignment="1">
      <alignment horizontal="center" vertical="center"/>
    </xf>
    <xf numFmtId="49" fontId="21" fillId="64" borderId="119" xfId="78" applyNumberFormat="1" applyFont="1" applyFill="1" applyBorder="1" applyAlignment="1">
      <alignment horizontal="center" vertical="center"/>
    </xf>
    <xf numFmtId="0" fontId="21" fillId="0" borderId="36" xfId="67" applyFont="1" applyFill="1" applyBorder="1" applyAlignment="1">
      <alignment horizontal="center" vertical="center"/>
    </xf>
    <xf numFmtId="4" fontId="21" fillId="62" borderId="44" xfId="75" applyNumberFormat="1" applyFont="1" applyFill="1" applyBorder="1" applyAlignment="1">
      <alignment horizontal="right" vertical="center" wrapText="1"/>
    </xf>
    <xf numFmtId="4" fontId="21" fillId="64" borderId="44" xfId="75" applyNumberFormat="1" applyFont="1" applyFill="1" applyBorder="1" applyAlignment="1">
      <alignment horizontal="right" vertical="center" wrapText="1"/>
    </xf>
    <xf numFmtId="4" fontId="28" fillId="61" borderId="99" xfId="0" applyNumberFormat="1" applyFont="1" applyFill="1" applyBorder="1" applyAlignment="1">
      <alignment vertical="center"/>
    </xf>
    <xf numFmtId="0" fontId="28" fillId="0" borderId="65" xfId="75" applyFont="1" applyBorder="1" applyAlignment="1">
      <alignment horizontal="center" vertical="center"/>
    </xf>
    <xf numFmtId="0" fontId="28" fillId="0" borderId="124" xfId="75" applyFont="1" applyBorder="1" applyAlignment="1">
      <alignment horizontal="center" vertical="center"/>
    </xf>
    <xf numFmtId="0" fontId="28" fillId="0" borderId="117" xfId="75" applyFont="1" applyBorder="1" applyAlignment="1">
      <alignment horizontal="left" vertical="center"/>
    </xf>
    <xf numFmtId="4" fontId="28" fillId="63" borderId="125" xfId="0" applyNumberFormat="1" applyFont="1" applyFill="1" applyBorder="1" applyAlignment="1">
      <alignment vertical="center"/>
    </xf>
    <xf numFmtId="4" fontId="28" fillId="62" borderId="39" xfId="0" applyNumberFormat="1" applyFont="1" applyFill="1" applyBorder="1" applyAlignment="1">
      <alignment vertical="center"/>
    </xf>
    <xf numFmtId="4" fontId="28" fillId="0" borderId="93" xfId="75" applyNumberFormat="1" applyFont="1" applyFill="1" applyBorder="1" applyAlignment="1">
      <alignment horizontal="center" vertical="center" wrapText="1"/>
    </xf>
    <xf numFmtId="0" fontId="21" fillId="64" borderId="85" xfId="0" applyFont="1" applyFill="1" applyBorder="1" applyAlignment="1">
      <alignment horizontal="justify" vertical="center" wrapText="1"/>
    </xf>
    <xf numFmtId="4" fontId="21" fillId="63" borderId="123" xfId="75" applyNumberFormat="1" applyFont="1" applyFill="1" applyBorder="1" applyAlignment="1">
      <alignment horizontal="right" vertical="center" wrapText="1"/>
    </xf>
    <xf numFmtId="4" fontId="21" fillId="62" borderId="46" xfId="75" applyNumberFormat="1" applyFont="1" applyFill="1" applyBorder="1" applyAlignment="1">
      <alignment horizontal="right" vertical="center" wrapText="1"/>
    </xf>
    <xf numFmtId="0" fontId="21" fillId="64" borderId="16" xfId="75" applyFont="1" applyFill="1" applyBorder="1" applyAlignment="1">
      <alignment horizontal="left" vertical="center" wrapText="1"/>
    </xf>
    <xf numFmtId="4" fontId="21" fillId="63" borderId="106" xfId="75" applyNumberFormat="1" applyFont="1" applyFill="1" applyBorder="1" applyAlignment="1">
      <alignment horizontal="right" vertical="center" wrapText="1"/>
    </xf>
    <xf numFmtId="49" fontId="21" fillId="64" borderId="41" xfId="78" applyNumberFormat="1" applyFont="1" applyFill="1" applyBorder="1" applyAlignment="1">
      <alignment horizontal="center" vertical="center"/>
    </xf>
    <xf numFmtId="4" fontId="21" fillId="63" borderId="111" xfId="75" applyNumberFormat="1" applyFont="1" applyFill="1" applyBorder="1" applyAlignment="1">
      <alignment horizontal="right" vertical="center" wrapText="1"/>
    </xf>
    <xf numFmtId="4" fontId="21" fillId="62" borderId="32" xfId="75" applyNumberFormat="1" applyFont="1" applyFill="1" applyBorder="1" applyAlignment="1">
      <alignment horizontal="right" vertical="center" wrapText="1"/>
    </xf>
    <xf numFmtId="4" fontId="21" fillId="0" borderId="44" xfId="75" applyNumberFormat="1" applyFont="1" applyFill="1" applyBorder="1" applyAlignment="1">
      <alignment horizontal="center" vertical="center" wrapText="1"/>
    </xf>
    <xf numFmtId="4" fontId="21" fillId="0" borderId="0" xfId="75" applyNumberFormat="1" applyFont="1" applyFill="1" applyBorder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  <xf numFmtId="0" fontId="31" fillId="0" borderId="56" xfId="75" applyFont="1" applyFill="1" applyBorder="1" applyAlignment="1">
      <alignment horizontal="center" vertical="center" wrapText="1"/>
    </xf>
    <xf numFmtId="0" fontId="31" fillId="0" borderId="59" xfId="75" applyFont="1" applyFill="1" applyBorder="1" applyAlignment="1">
      <alignment horizontal="center" vertical="center" wrapText="1"/>
    </xf>
    <xf numFmtId="4" fontId="31" fillId="0" borderId="102" xfId="75" applyNumberFormat="1" applyFont="1" applyFill="1" applyBorder="1" applyAlignment="1">
      <alignment horizontal="center" vertical="center" wrapText="1"/>
    </xf>
    <xf numFmtId="4" fontId="21" fillId="61" borderId="99" xfId="0" applyNumberFormat="1" applyFont="1" applyFill="1" applyBorder="1" applyAlignment="1">
      <alignment vertical="center" wrapText="1"/>
    </xf>
    <xf numFmtId="49" fontId="21" fillId="0" borderId="84" xfId="75" applyNumberFormat="1" applyFont="1" applyFill="1" applyBorder="1" applyAlignment="1">
      <alignment horizontal="center" vertical="center" wrapText="1"/>
    </xf>
    <xf numFmtId="49" fontId="21" fillId="64" borderId="55" xfId="0" applyNumberFormat="1" applyFont="1" applyFill="1" applyBorder="1" applyAlignment="1">
      <alignment horizontal="center" vertical="center" wrapText="1"/>
    </xf>
    <xf numFmtId="0" fontId="21" fillId="64" borderId="17" xfId="75" applyFont="1" applyFill="1" applyBorder="1" applyAlignment="1">
      <alignment vertical="center" wrapText="1"/>
    </xf>
    <xf numFmtId="4" fontId="21" fillId="63" borderId="39" xfId="0" applyNumberFormat="1" applyFont="1" applyFill="1" applyBorder="1" applyAlignment="1">
      <alignment vertical="center" wrapText="1"/>
    </xf>
    <xf numFmtId="4" fontId="21" fillId="62" borderId="39" xfId="0" applyNumberFormat="1" applyFont="1" applyFill="1" applyBorder="1" applyAlignment="1">
      <alignment vertical="center" wrapText="1"/>
    </xf>
    <xf numFmtId="4" fontId="21" fillId="0" borderId="93" xfId="0" applyNumberFormat="1" applyFont="1" applyFill="1" applyBorder="1" applyAlignment="1">
      <alignment vertical="center" wrapText="1"/>
    </xf>
    <xf numFmtId="49" fontId="21" fillId="0" borderId="10" xfId="75" applyNumberFormat="1" applyFont="1" applyFill="1" applyBorder="1" applyAlignment="1">
      <alignment horizontal="center" vertical="center" wrapText="1"/>
    </xf>
    <xf numFmtId="49" fontId="21" fillId="64" borderId="11" xfId="0" applyNumberFormat="1" applyFont="1" applyFill="1" applyBorder="1" applyAlignment="1">
      <alignment horizontal="center" vertical="center" wrapText="1"/>
    </xf>
    <xf numFmtId="0" fontId="21" fillId="64" borderId="16" xfId="75" applyFont="1" applyFill="1" applyBorder="1" applyAlignment="1">
      <alignment vertical="center" wrapText="1"/>
    </xf>
    <xf numFmtId="0" fontId="21" fillId="64" borderId="16" xfId="75" applyFont="1" applyFill="1" applyBorder="1" applyAlignment="1">
      <alignment wrapText="1"/>
    </xf>
    <xf numFmtId="4" fontId="21" fillId="61" borderId="52" xfId="0" applyNumberFormat="1" applyFont="1" applyFill="1" applyBorder="1" applyAlignment="1">
      <alignment vertical="center" wrapText="1"/>
    </xf>
    <xf numFmtId="49" fontId="21" fillId="0" borderId="36" xfId="75" applyNumberFormat="1" applyFont="1" applyFill="1" applyBorder="1" applyAlignment="1">
      <alignment horizontal="center" vertical="center" wrapText="1"/>
    </xf>
    <xf numFmtId="49" fontId="21" fillId="64" borderId="41" xfId="0" applyNumberFormat="1" applyFont="1" applyFill="1" applyBorder="1" applyAlignment="1">
      <alignment horizontal="center" vertical="center" wrapText="1"/>
    </xf>
    <xf numFmtId="0" fontId="21" fillId="64" borderId="31" xfId="75" applyFont="1" applyFill="1" applyBorder="1" applyAlignment="1">
      <alignment wrapText="1"/>
    </xf>
    <xf numFmtId="4" fontId="21" fillId="63" borderId="32" xfId="0" applyNumberFormat="1" applyFont="1" applyFill="1" applyBorder="1" applyAlignment="1">
      <alignment vertical="center" wrapText="1"/>
    </xf>
    <xf numFmtId="0" fontId="26" fillId="0" borderId="0" xfId="80" applyFont="1" applyFill="1" applyAlignment="1"/>
    <xf numFmtId="0" fontId="5" fillId="0" borderId="0" xfId="75" applyFill="1" applyAlignment="1">
      <alignment horizontal="center"/>
    </xf>
    <xf numFmtId="0" fontId="27" fillId="0" borderId="60" xfId="75" applyFont="1" applyFill="1" applyBorder="1" applyAlignment="1">
      <alignment horizontal="center" vertical="center" wrapText="1"/>
    </xf>
    <xf numFmtId="4" fontId="28" fillId="61" borderId="39" xfId="0" applyNumberFormat="1" applyFont="1" applyFill="1" applyBorder="1" applyAlignment="1">
      <alignment vertical="center" wrapText="1"/>
    </xf>
    <xf numFmtId="0" fontId="28" fillId="0" borderId="84" xfId="75" applyFont="1" applyBorder="1" applyAlignment="1">
      <alignment horizontal="center" vertical="center" wrapText="1"/>
    </xf>
    <xf numFmtId="0" fontId="28" fillId="0" borderId="92" xfId="75" applyFont="1" applyBorder="1" applyAlignment="1">
      <alignment horizontal="center" vertical="center" wrapText="1"/>
    </xf>
    <xf numFmtId="0" fontId="28" fillId="0" borderId="38" xfId="0" applyFont="1" applyFill="1" applyBorder="1" applyAlignment="1">
      <alignment vertical="center" wrapText="1"/>
    </xf>
    <xf numFmtId="4" fontId="28" fillId="62" borderId="93" xfId="0" applyNumberFormat="1" applyFont="1" applyFill="1" applyBorder="1" applyAlignment="1">
      <alignment vertical="center" wrapText="1"/>
    </xf>
    <xf numFmtId="4" fontId="21" fillId="0" borderId="39" xfId="0" applyNumberFormat="1" applyFont="1" applyFill="1" applyBorder="1" applyAlignment="1">
      <alignment horizontal="center" vertical="center" wrapText="1"/>
    </xf>
    <xf numFmtId="49" fontId="21" fillId="0" borderId="11" xfId="75" applyNumberFormat="1" applyFont="1" applyBorder="1" applyAlignment="1">
      <alignment horizontal="center" vertical="center" wrapText="1"/>
    </xf>
    <xf numFmtId="0" fontId="21" fillId="0" borderId="15" xfId="75" applyFont="1" applyBorder="1" applyAlignment="1">
      <alignment horizontal="left" vertical="center"/>
    </xf>
    <xf numFmtId="4" fontId="21" fillId="0" borderId="23" xfId="0" applyNumberFormat="1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/>
    </xf>
    <xf numFmtId="0" fontId="21" fillId="0" borderId="15" xfId="75" applyFont="1" applyBorder="1" applyAlignment="1">
      <alignment horizontal="left" vertical="center" wrapText="1"/>
    </xf>
    <xf numFmtId="0" fontId="21" fillId="0" borderId="42" xfId="75" applyFont="1" applyBorder="1" applyAlignment="1">
      <alignment horizontal="center" vertical="center" wrapText="1"/>
    </xf>
    <xf numFmtId="0" fontId="21" fillId="0" borderId="120" xfId="75" applyFont="1" applyBorder="1" applyAlignment="1">
      <alignment vertical="center"/>
    </xf>
    <xf numFmtId="4" fontId="21" fillId="62" borderId="88" xfId="0" applyNumberFormat="1" applyFont="1" applyFill="1" applyBorder="1" applyAlignment="1">
      <alignment vertical="center" wrapText="1"/>
    </xf>
    <xf numFmtId="4" fontId="21" fillId="0" borderId="67" xfId="0" applyNumberFormat="1" applyFont="1" applyFill="1" applyBorder="1" applyAlignment="1">
      <alignment horizontal="center" vertical="center" wrapText="1"/>
    </xf>
    <xf numFmtId="0" fontId="21" fillId="0" borderId="36" xfId="75" applyFont="1" applyBorder="1" applyAlignment="1">
      <alignment horizontal="center" vertical="center" wrapText="1"/>
    </xf>
    <xf numFmtId="0" fontId="21" fillId="0" borderId="35" xfId="75" applyFont="1" applyBorder="1" applyAlignment="1">
      <alignment vertical="center" wrapText="1"/>
    </xf>
    <xf numFmtId="4" fontId="21" fillId="62" borderId="44" xfId="0" applyNumberFormat="1" applyFont="1" applyFill="1" applyBorder="1" applyAlignment="1">
      <alignment vertical="center" wrapText="1"/>
    </xf>
    <xf numFmtId="0" fontId="21" fillId="0" borderId="32" xfId="0" applyFont="1" applyBorder="1" applyAlignment="1">
      <alignment horizontal="center"/>
    </xf>
    <xf numFmtId="0" fontId="21" fillId="0" borderId="0" xfId="0" applyFont="1" applyBorder="1" applyAlignment="1"/>
    <xf numFmtId="0" fontId="21" fillId="0" borderId="0" xfId="0" applyFont="1" applyFill="1" applyBorder="1" applyAlignment="1"/>
    <xf numFmtId="0" fontId="0" fillId="0" borderId="0" xfId="0" applyAlignment="1"/>
    <xf numFmtId="0" fontId="5" fillId="0" borderId="0" xfId="70"/>
    <xf numFmtId="0" fontId="0" fillId="0" borderId="0" xfId="0" applyAlignment="1">
      <alignment wrapText="1"/>
    </xf>
    <xf numFmtId="0" fontId="45" fillId="0" borderId="0" xfId="83" applyFont="1" applyAlignment="1">
      <alignment horizontal="right"/>
    </xf>
    <xf numFmtId="0" fontId="26" fillId="0" borderId="0" xfId="70" applyFont="1" applyFill="1" applyBorder="1" applyAlignment="1"/>
    <xf numFmtId="0" fontId="21" fillId="0" borderId="0" xfId="70" applyFont="1" applyAlignment="1">
      <alignment horizontal="center"/>
    </xf>
    <xf numFmtId="0" fontId="21" fillId="0" borderId="0" xfId="70" applyFont="1"/>
    <xf numFmtId="0" fontId="24" fillId="0" borderId="0" xfId="70" applyFont="1" applyAlignment="1">
      <alignment horizontal="center"/>
    </xf>
    <xf numFmtId="4" fontId="46" fillId="0" borderId="20" xfId="70" applyNumberFormat="1" applyFont="1" applyFill="1" applyBorder="1"/>
    <xf numFmtId="0" fontId="47" fillId="0" borderId="58" xfId="70" applyFont="1" applyBorder="1" applyAlignment="1">
      <alignment horizontal="center"/>
    </xf>
    <xf numFmtId="0" fontId="47" fillId="0" borderId="59" xfId="70" applyFont="1" applyBorder="1" applyAlignment="1">
      <alignment horizontal="center"/>
    </xf>
    <xf numFmtId="0" fontId="46" fillId="0" borderId="59" xfId="70" applyFont="1" applyBorder="1" applyAlignment="1">
      <alignment horizontal="center"/>
    </xf>
    <xf numFmtId="0" fontId="47" fillId="0" borderId="57" xfId="70" applyFont="1" applyBorder="1" applyAlignment="1">
      <alignment horizontal="center"/>
    </xf>
    <xf numFmtId="4" fontId="5" fillId="0" borderId="0" xfId="70" applyNumberFormat="1"/>
    <xf numFmtId="4" fontId="48" fillId="61" borderId="39" xfId="70" applyNumberFormat="1" applyFont="1" applyFill="1" applyBorder="1"/>
    <xf numFmtId="0" fontId="48" fillId="0" borderId="99" xfId="70" applyFont="1" applyBorder="1" applyAlignment="1">
      <alignment horizontal="center"/>
    </xf>
    <xf numFmtId="0" fontId="21" fillId="0" borderId="55" xfId="70" applyFont="1" applyFill="1" applyBorder="1" applyAlignment="1">
      <alignment horizontal="center"/>
    </xf>
    <xf numFmtId="0" fontId="21" fillId="0" borderId="55" xfId="70" applyFont="1" applyBorder="1" applyAlignment="1">
      <alignment horizontal="center"/>
    </xf>
    <xf numFmtId="0" fontId="21" fillId="0" borderId="17" xfId="70" applyFont="1" applyBorder="1" applyAlignment="1">
      <alignment horizontal="center"/>
    </xf>
    <xf numFmtId="0" fontId="5" fillId="0" borderId="0" xfId="70" applyFill="1" applyBorder="1"/>
    <xf numFmtId="4" fontId="5" fillId="0" borderId="0" xfId="70" applyNumberFormat="1" applyFill="1" applyBorder="1"/>
    <xf numFmtId="4" fontId="48" fillId="61" borderId="29" xfId="70" applyNumberFormat="1" applyFont="1" applyFill="1" applyBorder="1"/>
    <xf numFmtId="0" fontId="48" fillId="0" borderId="51" xfId="70" applyFont="1" applyBorder="1" applyAlignment="1">
      <alignment horizontal="center"/>
    </xf>
    <xf numFmtId="0" fontId="21" fillId="0" borderId="11" xfId="70" applyFont="1" applyFill="1" applyBorder="1" applyAlignment="1">
      <alignment horizontal="center"/>
    </xf>
    <xf numFmtId="0" fontId="21" fillId="0" borderId="48" xfId="70" applyFont="1" applyBorder="1" applyAlignment="1">
      <alignment horizontal="center"/>
    </xf>
    <xf numFmtId="0" fontId="21" fillId="0" borderId="16" xfId="70" applyFont="1" applyBorder="1" applyAlignment="1">
      <alignment horizontal="center"/>
    </xf>
    <xf numFmtId="0" fontId="21" fillId="0" borderId="48" xfId="70" applyFont="1" applyFill="1" applyBorder="1" applyAlignment="1">
      <alignment horizontal="center"/>
    </xf>
    <xf numFmtId="0" fontId="21" fillId="64" borderId="48" xfId="70" applyFont="1" applyFill="1" applyBorder="1" applyAlignment="1">
      <alignment horizontal="center"/>
    </xf>
    <xf numFmtId="0" fontId="21" fillId="64" borderId="16" xfId="70" applyFont="1" applyFill="1" applyBorder="1" applyAlignment="1">
      <alignment horizontal="center"/>
    </xf>
    <xf numFmtId="0" fontId="48" fillId="0" borderId="86" xfId="70" applyFont="1" applyBorder="1" applyAlignment="1">
      <alignment horizontal="center"/>
    </xf>
    <xf numFmtId="0" fontId="21" fillId="64" borderId="50" xfId="70" applyFont="1" applyFill="1" applyBorder="1" applyAlignment="1">
      <alignment horizontal="center"/>
    </xf>
    <xf numFmtId="4" fontId="48" fillId="61" borderId="32" xfId="70" applyNumberFormat="1" applyFont="1" applyFill="1" applyBorder="1"/>
    <xf numFmtId="0" fontId="48" fillId="0" borderId="52" xfId="70" applyFont="1" applyBorder="1" applyAlignment="1">
      <alignment horizontal="center"/>
    </xf>
    <xf numFmtId="0" fontId="21" fillId="0" borderId="41" xfId="70" applyFont="1" applyFill="1" applyBorder="1" applyAlignment="1">
      <alignment horizontal="center"/>
    </xf>
    <xf numFmtId="0" fontId="21" fillId="64" borderId="97" xfId="70" applyFont="1" applyFill="1" applyBorder="1" applyAlignment="1">
      <alignment horizontal="center"/>
    </xf>
    <xf numFmtId="0" fontId="21" fillId="64" borderId="31" xfId="70" applyFont="1" applyFill="1" applyBorder="1" applyAlignment="1">
      <alignment horizontal="center"/>
    </xf>
    <xf numFmtId="0" fontId="48" fillId="0" borderId="0" xfId="70" applyFont="1" applyBorder="1" applyAlignment="1">
      <alignment horizontal="center"/>
    </xf>
    <xf numFmtId="0" fontId="45" fillId="0" borderId="0" xfId="70" applyFont="1" applyBorder="1" applyAlignment="1">
      <alignment horizontal="center"/>
    </xf>
    <xf numFmtId="0" fontId="5" fillId="0" borderId="0" xfId="70" applyBorder="1" applyAlignment="1">
      <alignment horizontal="center"/>
    </xf>
    <xf numFmtId="0" fontId="21" fillId="0" borderId="0" xfId="70" applyFont="1" applyBorder="1" applyAlignment="1">
      <alignment horizontal="center"/>
    </xf>
    <xf numFmtId="0" fontId="45" fillId="0" borderId="0" xfId="74" applyFont="1" applyBorder="1" applyAlignment="1">
      <alignment horizontal="left"/>
    </xf>
    <xf numFmtId="4" fontId="48" fillId="0" borderId="0" xfId="70" applyNumberFormat="1" applyFont="1" applyFill="1" applyBorder="1"/>
    <xf numFmtId="4" fontId="28" fillId="61" borderId="99" xfId="0" applyNumberFormat="1" applyFont="1" applyFill="1" applyBorder="1" applyAlignment="1">
      <alignment vertical="center" wrapText="1"/>
    </xf>
    <xf numFmtId="0" fontId="24" fillId="61" borderId="39" xfId="80" applyFont="1" applyFill="1" applyBorder="1" applyAlignment="1">
      <alignment horizontal="center" vertical="center" wrapText="1"/>
    </xf>
    <xf numFmtId="0" fontId="24" fillId="62" borderId="39" xfId="80" applyFont="1" applyFill="1" applyBorder="1" applyAlignment="1">
      <alignment horizontal="center" vertical="center" wrapText="1"/>
    </xf>
    <xf numFmtId="4" fontId="24" fillId="0" borderId="102" xfId="80" applyNumberFormat="1" applyFont="1" applyFill="1" applyBorder="1" applyAlignment="1">
      <alignment horizontal="center" vertical="center" wrapText="1"/>
    </xf>
    <xf numFmtId="0" fontId="24" fillId="0" borderId="60" xfId="75" applyFont="1" applyBorder="1" applyAlignment="1">
      <alignment horizontal="center" vertical="center" wrapText="1"/>
    </xf>
    <xf numFmtId="0" fontId="31" fillId="0" borderId="98" xfId="75" applyFont="1" applyBorder="1" applyAlignment="1">
      <alignment horizontal="center" vertical="center" wrapText="1"/>
    </xf>
    <xf numFmtId="0" fontId="21" fillId="0" borderId="126" xfId="0" applyFont="1" applyFill="1" applyBorder="1" applyAlignment="1">
      <alignment horizontal="center" vertical="center" wrapText="1"/>
    </xf>
    <xf numFmtId="0" fontId="24" fillId="0" borderId="95" xfId="0" applyFont="1" applyFill="1" applyBorder="1" applyAlignment="1">
      <alignment horizontal="center" vertical="center" wrapText="1"/>
    </xf>
    <xf numFmtId="4" fontId="21" fillId="61" borderId="29" xfId="0" applyNumberFormat="1" applyFont="1" applyFill="1" applyBorder="1" applyAlignment="1">
      <alignment vertical="center" wrapText="1"/>
    </xf>
    <xf numFmtId="4" fontId="24" fillId="0" borderId="57" xfId="80" applyNumberFormat="1" applyFont="1" applyFill="1" applyBorder="1" applyAlignment="1">
      <alignment horizontal="center" vertical="center" wrapText="1"/>
    </xf>
    <xf numFmtId="0" fontId="28" fillId="0" borderId="92" xfId="75" applyFont="1" applyFill="1" applyBorder="1" applyAlignment="1">
      <alignment horizontal="center" vertical="center" wrapText="1"/>
    </xf>
    <xf numFmtId="0" fontId="28" fillId="0" borderId="127" xfId="75" applyFont="1" applyFill="1" applyBorder="1" applyAlignment="1">
      <alignment horizontal="center" vertical="center" wrapText="1"/>
    </xf>
    <xf numFmtId="0" fontId="21" fillId="0" borderId="118" xfId="75" applyFont="1" applyFill="1" applyBorder="1" applyAlignment="1">
      <alignment horizontal="center" vertical="center" wrapText="1"/>
    </xf>
    <xf numFmtId="0" fontId="28" fillId="0" borderId="94" xfId="75" applyNumberFormat="1" applyFont="1" applyFill="1" applyBorder="1" applyAlignment="1">
      <alignment horizontal="center"/>
    </xf>
    <xf numFmtId="0" fontId="28" fillId="0" borderId="118" xfId="67" applyFont="1" applyFill="1" applyBorder="1" applyAlignment="1">
      <alignment horizontal="right"/>
    </xf>
    <xf numFmtId="0" fontId="21" fillId="0" borderId="95" xfId="67" applyFont="1" applyFill="1" applyBorder="1" applyAlignment="1">
      <alignment horizontal="center"/>
    </xf>
    <xf numFmtId="0" fontId="24" fillId="61" borderId="99" xfId="80" applyFont="1" applyFill="1" applyBorder="1" applyAlignment="1">
      <alignment horizontal="center" vertical="center" wrapText="1"/>
    </xf>
    <xf numFmtId="0" fontId="29" fillId="0" borderId="0" xfId="69" applyFont="1" applyFill="1" applyAlignment="1"/>
    <xf numFmtId="4" fontId="32" fillId="0" borderId="0" xfId="0" applyNumberFormat="1" applyFont="1" applyFill="1" applyAlignment="1">
      <alignment vertical="center" wrapText="1"/>
    </xf>
    <xf numFmtId="4" fontId="99" fillId="0" borderId="0" xfId="0" applyNumberFormat="1" applyFont="1" applyFill="1" applyAlignment="1">
      <alignment vertical="center" wrapText="1"/>
    </xf>
    <xf numFmtId="4" fontId="49" fillId="0" borderId="0" xfId="0" applyNumberFormat="1" applyFont="1" applyFill="1" applyAlignment="1">
      <alignment vertical="center" wrapText="1"/>
    </xf>
    <xf numFmtId="4" fontId="103" fillId="0" borderId="0" xfId="0" applyNumberFormat="1" applyFont="1" applyAlignment="1">
      <alignment horizontal="right"/>
    </xf>
    <xf numFmtId="0" fontId="28" fillId="0" borderId="128" xfId="75" applyFont="1" applyBorder="1" applyAlignment="1">
      <alignment horizontal="center" vertical="center"/>
    </xf>
    <xf numFmtId="0" fontId="28" fillId="0" borderId="13" xfId="75" applyFont="1" applyBorder="1" applyAlignment="1">
      <alignment horizontal="center" vertical="center"/>
    </xf>
    <xf numFmtId="0" fontId="28" fillId="0" borderId="14" xfId="75" applyFont="1" applyBorder="1" applyAlignment="1">
      <alignment horizontal="left" vertical="center"/>
    </xf>
    <xf numFmtId="0" fontId="21" fillId="0" borderId="80" xfId="75" applyFont="1" applyBorder="1" applyAlignment="1">
      <alignment horizontal="center" vertical="center"/>
    </xf>
    <xf numFmtId="49" fontId="21" fillId="64" borderId="45" xfId="0" applyNumberFormat="1" applyFont="1" applyFill="1" applyBorder="1" applyAlignment="1">
      <alignment horizontal="center" vertical="center"/>
    </xf>
    <xf numFmtId="0" fontId="21" fillId="0" borderId="81" xfId="0" applyFont="1" applyBorder="1" applyAlignment="1">
      <alignment vertical="center"/>
    </xf>
    <xf numFmtId="49" fontId="26" fillId="0" borderId="0" xfId="75" applyNumberFormat="1" applyFont="1" applyFill="1" applyAlignment="1"/>
    <xf numFmtId="49" fontId="26" fillId="0" borderId="0" xfId="75" applyNumberFormat="1" applyFont="1" applyFill="1" applyAlignment="1">
      <alignment wrapText="1"/>
    </xf>
    <xf numFmtId="4" fontId="31" fillId="0" borderId="67" xfId="0" applyNumberFormat="1" applyFont="1" applyFill="1" applyBorder="1" applyAlignment="1">
      <alignment vertical="center" wrapText="1"/>
    </xf>
    <xf numFmtId="4" fontId="31" fillId="0" borderId="53" xfId="0" applyNumberFormat="1" applyFont="1" applyFill="1" applyBorder="1" applyAlignment="1">
      <alignment vertical="center" wrapText="1"/>
    </xf>
    <xf numFmtId="4" fontId="100" fillId="61" borderId="39" xfId="57" applyNumberFormat="1" applyFont="1" applyFill="1" applyBorder="1" applyAlignment="1">
      <alignment vertical="center"/>
    </xf>
    <xf numFmtId="0" fontId="21" fillId="0" borderId="92" xfId="0" applyFont="1" applyFill="1" applyBorder="1" applyAlignment="1">
      <alignment horizontal="center" vertical="center" wrapText="1"/>
    </xf>
    <xf numFmtId="0" fontId="21" fillId="0" borderId="55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vertical="center" wrapText="1"/>
    </xf>
    <xf numFmtId="164" fontId="21" fillId="0" borderId="55" xfId="0" applyNumberFormat="1" applyFont="1" applyBorder="1" applyAlignment="1">
      <alignment vertical="center" wrapText="1"/>
    </xf>
    <xf numFmtId="164" fontId="21" fillId="0" borderId="129" xfId="75" applyNumberFormat="1" applyFont="1" applyFill="1" applyBorder="1" applyAlignment="1">
      <alignment horizontal="right" vertical="center" wrapText="1"/>
    </xf>
    <xf numFmtId="164" fontId="21" fillId="63" borderId="39" xfId="0" applyNumberFormat="1" applyFont="1" applyFill="1" applyBorder="1"/>
    <xf numFmtId="164" fontId="21" fillId="62" borderId="87" xfId="0" applyNumberFormat="1" applyFont="1" applyFill="1" applyBorder="1" applyAlignment="1">
      <alignment horizontal="right" vertical="center" wrapText="1"/>
    </xf>
    <xf numFmtId="164" fontId="21" fillId="0" borderId="0" xfId="0" applyNumberFormat="1" applyFont="1"/>
    <xf numFmtId="4" fontId="100" fillId="61" borderId="23" xfId="57" applyNumberFormat="1" applyFont="1" applyFill="1" applyBorder="1" applyAlignment="1">
      <alignment vertical="center"/>
    </xf>
    <xf numFmtId="164" fontId="21" fillId="0" borderId="11" xfId="0" applyNumberFormat="1" applyFont="1" applyBorder="1" applyAlignment="1">
      <alignment vertical="center" wrapText="1"/>
    </xf>
    <xf numFmtId="164" fontId="21" fillId="0" borderId="130" xfId="75" applyNumberFormat="1" applyFont="1" applyFill="1" applyBorder="1" applyAlignment="1">
      <alignment horizontal="right" vertical="center" wrapText="1"/>
    </xf>
    <xf numFmtId="164" fontId="21" fillId="63" borderId="23" xfId="0" applyNumberFormat="1" applyFont="1" applyFill="1" applyBorder="1"/>
    <xf numFmtId="164" fontId="21" fillId="62" borderId="43" xfId="0" applyNumberFormat="1" applyFont="1" applyFill="1" applyBorder="1" applyAlignment="1">
      <alignment horizontal="right" vertical="center" wrapText="1"/>
    </xf>
    <xf numFmtId="164" fontId="21" fillId="0" borderId="131" xfId="75" applyNumberFormat="1" applyFont="1" applyFill="1" applyBorder="1" applyAlignment="1">
      <alignment horizontal="right" vertical="center" wrapText="1"/>
    </xf>
    <xf numFmtId="164" fontId="21" fillId="0" borderId="15" xfId="75" applyNumberFormat="1" applyFont="1" applyFill="1" applyBorder="1" applyAlignment="1">
      <alignment horizontal="right" vertical="center" wrapText="1"/>
    </xf>
    <xf numFmtId="164" fontId="21" fillId="62" borderId="47" xfId="0" applyNumberFormat="1" applyFont="1" applyFill="1" applyBorder="1" applyAlignment="1">
      <alignment horizontal="right" vertical="center" wrapText="1"/>
    </xf>
    <xf numFmtId="164" fontId="21" fillId="0" borderId="119" xfId="0" applyNumberFormat="1" applyFont="1" applyBorder="1" applyAlignment="1">
      <alignment vertical="center" wrapText="1"/>
    </xf>
    <xf numFmtId="164" fontId="21" fillId="0" borderId="120" xfId="75" applyNumberFormat="1" applyFont="1" applyFill="1" applyBorder="1" applyAlignment="1">
      <alignment horizontal="right" vertical="center" wrapText="1"/>
    </xf>
    <xf numFmtId="164" fontId="21" fillId="62" borderId="88" xfId="0" applyNumberFormat="1" applyFont="1" applyFill="1" applyBorder="1" applyAlignment="1">
      <alignment horizontal="right" vertical="center" wrapText="1"/>
    </xf>
    <xf numFmtId="4" fontId="100" fillId="61" borderId="32" xfId="57" applyNumberFormat="1" applyFont="1" applyFill="1" applyBorder="1" applyAlignment="1">
      <alignment vertical="center"/>
    </xf>
    <xf numFmtId="0" fontId="21" fillId="0" borderId="95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vertical="center" wrapText="1"/>
    </xf>
    <xf numFmtId="164" fontId="21" fillId="0" borderId="41" xfId="0" applyNumberFormat="1" applyFont="1" applyBorder="1" applyAlignment="1">
      <alignment vertical="center" wrapText="1"/>
    </xf>
    <xf numFmtId="164" fontId="21" fillId="0" borderId="35" xfId="75" applyNumberFormat="1" applyFont="1" applyFill="1" applyBorder="1" applyAlignment="1">
      <alignment horizontal="right" vertical="center" wrapText="1"/>
    </xf>
    <xf numFmtId="164" fontId="21" fillId="63" borderId="32" xfId="0" applyNumberFormat="1" applyFont="1" applyFill="1" applyBorder="1"/>
    <xf numFmtId="164" fontId="21" fillId="62" borderId="44" xfId="0" applyNumberFormat="1" applyFont="1" applyFill="1" applyBorder="1" applyAlignment="1">
      <alignment horizontal="right" vertical="center" wrapText="1"/>
    </xf>
    <xf numFmtId="164" fontId="21" fillId="0" borderId="0" xfId="0" applyNumberFormat="1" applyFont="1" applyBorder="1" applyAlignment="1">
      <alignment vertical="center" wrapText="1"/>
    </xf>
    <xf numFmtId="164" fontId="21" fillId="0" borderId="0" xfId="75" applyNumberFormat="1" applyFont="1" applyFill="1" applyBorder="1" applyAlignment="1">
      <alignment horizontal="right" vertical="center" wrapText="1"/>
    </xf>
    <xf numFmtId="164" fontId="21" fillId="0" borderId="0" xfId="0" applyNumberFormat="1" applyFont="1" applyFill="1" applyBorder="1" applyAlignment="1">
      <alignment vertical="center" textRotation="90" wrapText="1"/>
    </xf>
    <xf numFmtId="164" fontId="21" fillId="0" borderId="0" xfId="0" applyNumberFormat="1" applyFont="1" applyFill="1" applyBorder="1" applyAlignment="1">
      <alignment horizontal="right" vertical="center" wrapText="1"/>
    </xf>
    <xf numFmtId="49" fontId="50" fillId="0" borderId="0" xfId="75" applyNumberFormat="1" applyFont="1" applyFill="1" applyAlignment="1">
      <alignment horizontal="center" vertical="center" wrapText="1"/>
    </xf>
    <xf numFmtId="0" fontId="28" fillId="0" borderId="84" xfId="75" applyFont="1" applyBorder="1" applyAlignment="1">
      <alignment horizontal="center" vertical="center"/>
    </xf>
    <xf numFmtId="49" fontId="28" fillId="0" borderId="55" xfId="75" applyNumberFormat="1" applyFont="1" applyBorder="1" applyAlignment="1">
      <alignment horizontal="center" vertical="center"/>
    </xf>
    <xf numFmtId="0" fontId="28" fillId="0" borderId="17" xfId="75" applyFont="1" applyBorder="1" applyAlignment="1">
      <alignment vertical="center"/>
    </xf>
    <xf numFmtId="49" fontId="21" fillId="0" borderId="11" xfId="75" applyNumberFormat="1" applyFont="1" applyBorder="1" applyAlignment="1">
      <alignment horizontal="center" vertical="center"/>
    </xf>
    <xf numFmtId="0" fontId="21" fillId="0" borderId="16" xfId="75" applyFont="1" applyBorder="1" applyAlignment="1">
      <alignment vertical="center"/>
    </xf>
    <xf numFmtId="4" fontId="21" fillId="63" borderId="106" xfId="0" applyNumberFormat="1" applyFont="1" applyFill="1" applyBorder="1" applyAlignment="1">
      <alignment vertical="center"/>
    </xf>
    <xf numFmtId="4" fontId="21" fillId="0" borderId="132" xfId="75" applyNumberFormat="1" applyFont="1" applyFill="1" applyBorder="1" applyAlignment="1">
      <alignment horizontal="center" vertical="center" wrapText="1"/>
    </xf>
    <xf numFmtId="4" fontId="28" fillId="61" borderId="51" xfId="0" applyNumberFormat="1" applyFont="1" applyFill="1" applyBorder="1" applyAlignment="1">
      <alignment vertical="center"/>
    </xf>
    <xf numFmtId="0" fontId="28" fillId="0" borderId="10" xfId="75" applyFont="1" applyBorder="1" applyAlignment="1">
      <alignment horizontal="center" vertical="center"/>
    </xf>
    <xf numFmtId="49" fontId="28" fillId="0" borderId="11" xfId="75" applyNumberFormat="1" applyFont="1" applyBorder="1" applyAlignment="1">
      <alignment horizontal="center" vertical="center"/>
    </xf>
    <xf numFmtId="0" fontId="28" fillId="0" borderId="16" xfId="75" applyFont="1" applyBorder="1" applyAlignment="1">
      <alignment vertical="center"/>
    </xf>
    <xf numFmtId="4" fontId="28" fillId="63" borderId="106" xfId="0" applyNumberFormat="1" applyFont="1" applyFill="1" applyBorder="1" applyAlignment="1">
      <alignment vertical="center"/>
    </xf>
    <xf numFmtId="4" fontId="28" fillId="62" borderId="23" xfId="0" applyNumberFormat="1" applyFont="1" applyFill="1" applyBorder="1" applyAlignment="1">
      <alignment vertical="center"/>
    </xf>
    <xf numFmtId="4" fontId="21" fillId="0" borderId="133" xfId="75" applyNumberFormat="1" applyFont="1" applyFill="1" applyBorder="1" applyAlignment="1">
      <alignment horizontal="center" vertical="center" wrapText="1"/>
    </xf>
    <xf numFmtId="0" fontId="21" fillId="0" borderId="10" xfId="75" applyFont="1" applyFill="1" applyBorder="1" applyAlignment="1">
      <alignment horizontal="center" vertical="center"/>
    </xf>
    <xf numFmtId="49" fontId="21" fillId="0" borderId="11" xfId="75" applyNumberFormat="1" applyFont="1" applyFill="1" applyBorder="1" applyAlignment="1">
      <alignment horizontal="center" vertical="center"/>
    </xf>
    <xf numFmtId="0" fontId="21" fillId="0" borderId="16" xfId="75" applyFont="1" applyFill="1" applyBorder="1" applyAlignment="1">
      <alignment vertical="center"/>
    </xf>
    <xf numFmtId="0" fontId="36" fillId="0" borderId="20" xfId="75" applyFont="1" applyFill="1" applyBorder="1" applyAlignment="1">
      <alignment horizontal="center" vertical="center" wrapText="1"/>
    </xf>
    <xf numFmtId="4" fontId="109" fillId="61" borderId="51" xfId="0" applyNumberFormat="1" applyFont="1" applyFill="1" applyBorder="1" applyAlignment="1">
      <alignment vertical="center"/>
    </xf>
    <xf numFmtId="0" fontId="109" fillId="0" borderId="10" xfId="75" applyFont="1" applyBorder="1" applyAlignment="1">
      <alignment horizontal="center" vertical="center"/>
    </xf>
    <xf numFmtId="49" fontId="109" fillId="0" borderId="11" xfId="75" applyNumberFormat="1" applyFont="1" applyBorder="1" applyAlignment="1">
      <alignment horizontal="center" vertical="center"/>
    </xf>
    <xf numFmtId="0" fontId="109" fillId="0" borderId="16" xfId="75" applyFont="1" applyFill="1" applyBorder="1" applyAlignment="1">
      <alignment vertical="center"/>
    </xf>
    <xf numFmtId="4" fontId="109" fillId="63" borderId="106" xfId="0" applyNumberFormat="1" applyFont="1" applyFill="1" applyBorder="1" applyAlignment="1">
      <alignment vertical="center"/>
    </xf>
    <xf numFmtId="4" fontId="109" fillId="0" borderId="43" xfId="0" applyNumberFormat="1" applyFont="1" applyFill="1" applyBorder="1" applyAlignment="1">
      <alignment horizontal="center" vertical="center" wrapText="1"/>
    </xf>
    <xf numFmtId="0" fontId="28" fillId="0" borderId="30" xfId="75" applyFont="1" applyBorder="1" applyAlignment="1">
      <alignment horizontal="center" vertical="center"/>
    </xf>
    <xf numFmtId="0" fontId="28" fillId="0" borderId="50" xfId="75" applyFont="1" applyBorder="1" applyAlignment="1">
      <alignment vertical="center"/>
    </xf>
    <xf numFmtId="4" fontId="28" fillId="63" borderId="134" xfId="0" applyNumberFormat="1" applyFont="1" applyFill="1" applyBorder="1" applyAlignment="1">
      <alignment vertical="center"/>
    </xf>
    <xf numFmtId="0" fontId="21" fillId="0" borderId="30" xfId="75" applyFont="1" applyFill="1" applyBorder="1" applyAlignment="1">
      <alignment horizontal="center" vertical="center"/>
    </xf>
    <xf numFmtId="49" fontId="21" fillId="0" borderId="48" xfId="75" applyNumberFormat="1" applyFont="1" applyFill="1" applyBorder="1" applyAlignment="1">
      <alignment horizontal="center" vertical="center"/>
    </xf>
    <xf numFmtId="0" fontId="21" fillId="0" borderId="50" xfId="75" applyFont="1" applyFill="1" applyBorder="1" applyAlignment="1">
      <alignment vertical="center"/>
    </xf>
    <xf numFmtId="4" fontId="21" fillId="63" borderId="134" xfId="0" applyNumberFormat="1" applyFont="1" applyFill="1" applyBorder="1" applyAlignment="1">
      <alignment vertical="center"/>
    </xf>
    <xf numFmtId="49" fontId="21" fillId="0" borderId="16" xfId="75" applyNumberFormat="1" applyFont="1" applyBorder="1" applyAlignment="1">
      <alignment horizontal="left" vertical="center"/>
    </xf>
    <xf numFmtId="4" fontId="21" fillId="0" borderId="23" xfId="75" applyNumberFormat="1" applyFont="1" applyFill="1" applyBorder="1" applyAlignment="1">
      <alignment horizontal="center" vertical="center" wrapText="1"/>
    </xf>
    <xf numFmtId="0" fontId="97" fillId="0" borderId="0" xfId="0" applyFont="1" applyAlignment="1">
      <alignment vertical="center"/>
    </xf>
    <xf numFmtId="4" fontId="21" fillId="61" borderId="52" xfId="0" applyNumberFormat="1" applyFont="1" applyFill="1" applyBorder="1" applyAlignment="1">
      <alignment vertical="center"/>
    </xf>
    <xf numFmtId="0" fontId="21" fillId="0" borderId="36" xfId="75" applyFont="1" applyBorder="1" applyAlignment="1">
      <alignment horizontal="center" vertical="center"/>
    </xf>
    <xf numFmtId="0" fontId="21" fillId="0" borderId="31" xfId="75" applyFont="1" applyBorder="1" applyAlignment="1">
      <alignment vertical="center" wrapText="1"/>
    </xf>
    <xf numFmtId="4" fontId="21" fillId="63" borderId="52" xfId="0" applyNumberFormat="1" applyFont="1" applyFill="1" applyBorder="1" applyAlignment="1">
      <alignment vertical="center"/>
    </xf>
    <xf numFmtId="0" fontId="21" fillId="0" borderId="0" xfId="75" applyFont="1" applyFill="1" applyBorder="1" applyAlignment="1">
      <alignment horizontal="center" vertical="center"/>
    </xf>
    <xf numFmtId="49" fontId="21" fillId="0" borderId="0" xfId="75" applyNumberFormat="1" applyFont="1" applyFill="1" applyBorder="1" applyAlignment="1">
      <alignment horizontal="center" vertical="center"/>
    </xf>
    <xf numFmtId="0" fontId="21" fillId="0" borderId="0" xfId="75" applyFont="1" applyFill="1" applyBorder="1" applyAlignment="1">
      <alignment vertical="center"/>
    </xf>
    <xf numFmtId="4" fontId="21" fillId="0" borderId="0" xfId="0" applyNumberFormat="1" applyFont="1" applyFill="1" applyBorder="1" applyAlignment="1">
      <alignment horizontal="center" vertical="center" wrapText="1"/>
    </xf>
    <xf numFmtId="4" fontId="28" fillId="61" borderId="39" xfId="0" applyNumberFormat="1" applyFont="1" applyFill="1" applyBorder="1" applyAlignment="1">
      <alignment vertical="center"/>
    </xf>
    <xf numFmtId="0" fontId="28" fillId="0" borderId="38" xfId="75" applyFont="1" applyBorder="1" applyAlignment="1">
      <alignment vertical="center"/>
    </xf>
    <xf numFmtId="4" fontId="28" fillId="63" borderId="39" xfId="0" applyNumberFormat="1" applyFont="1" applyFill="1" applyBorder="1" applyAlignment="1">
      <alignment vertical="center"/>
    </xf>
    <xf numFmtId="0" fontId="21" fillId="0" borderId="15" xfId="75" applyFont="1" applyBorder="1" applyAlignment="1">
      <alignment vertical="center"/>
    </xf>
    <xf numFmtId="0" fontId="21" fillId="0" borderId="42" xfId="75" applyFont="1" applyBorder="1" applyAlignment="1">
      <alignment horizontal="center" vertical="center"/>
    </xf>
    <xf numFmtId="49" fontId="21" fillId="0" borderId="119" xfId="75" applyNumberFormat="1" applyFont="1" applyFill="1" applyBorder="1" applyAlignment="1">
      <alignment horizontal="center" vertical="center"/>
    </xf>
    <xf numFmtId="0" fontId="21" fillId="0" borderId="120" xfId="75" applyFont="1" applyBorder="1" applyAlignment="1">
      <alignment vertical="center" wrapText="1"/>
    </xf>
    <xf numFmtId="0" fontId="21" fillId="0" borderId="33" xfId="75" applyFont="1" applyBorder="1" applyAlignment="1">
      <alignment horizontal="center" vertical="center"/>
    </xf>
    <xf numFmtId="49" fontId="21" fillId="0" borderId="97" xfId="75" applyNumberFormat="1" applyFont="1" applyBorder="1" applyAlignment="1">
      <alignment horizontal="center" vertical="center"/>
    </xf>
    <xf numFmtId="0" fontId="21" fillId="0" borderId="34" xfId="75" applyFont="1" applyBorder="1" applyAlignment="1">
      <alignment vertical="center" wrapText="1"/>
    </xf>
    <xf numFmtId="4" fontId="21" fillId="63" borderId="53" xfId="0" applyNumberFormat="1" applyFont="1" applyFill="1" applyBorder="1" applyAlignment="1">
      <alignment vertical="center"/>
    </xf>
    <xf numFmtId="4" fontId="21" fillId="62" borderId="53" xfId="0" applyNumberFormat="1" applyFont="1" applyFill="1" applyBorder="1" applyAlignment="1">
      <alignment vertical="center"/>
    </xf>
    <xf numFmtId="0" fontId="28" fillId="0" borderId="66" xfId="75" applyFont="1" applyBorder="1" applyAlignment="1">
      <alignment horizontal="left" vertical="center"/>
    </xf>
    <xf numFmtId="4" fontId="28" fillId="62" borderId="93" xfId="0" applyNumberFormat="1" applyFont="1" applyFill="1" applyBorder="1" applyAlignment="1">
      <alignment vertical="center"/>
    </xf>
    <xf numFmtId="4" fontId="28" fillId="0" borderId="39" xfId="0" applyNumberFormat="1" applyFont="1" applyFill="1" applyBorder="1" applyAlignment="1">
      <alignment horizontal="center" vertical="center"/>
    </xf>
    <xf numFmtId="0" fontId="21" fillId="61" borderId="46" xfId="0" applyFont="1" applyFill="1" applyBorder="1" applyAlignment="1">
      <alignment vertical="center"/>
    </xf>
    <xf numFmtId="0" fontId="21" fillId="0" borderId="42" xfId="0" applyFont="1" applyBorder="1" applyAlignment="1">
      <alignment horizontal="center" vertical="center"/>
    </xf>
    <xf numFmtId="0" fontId="21" fillId="0" borderId="46" xfId="0" applyFont="1" applyBorder="1" applyAlignment="1">
      <alignment vertical="center"/>
    </xf>
    <xf numFmtId="0" fontId="21" fillId="0" borderId="25" xfId="75" applyFont="1" applyBorder="1" applyAlignment="1">
      <alignment horizontal="center" vertical="center"/>
    </xf>
    <xf numFmtId="0" fontId="21" fillId="64" borderId="15" xfId="75" applyFont="1" applyFill="1" applyBorder="1" applyAlignment="1">
      <alignment horizontal="left" vertical="center" wrapText="1"/>
    </xf>
    <xf numFmtId="4" fontId="21" fillId="62" borderId="43" xfId="0" applyNumberFormat="1" applyFont="1" applyFill="1" applyBorder="1" applyAlignment="1">
      <alignment vertical="center"/>
    </xf>
    <xf numFmtId="4" fontId="21" fillId="0" borderId="23" xfId="0" applyNumberFormat="1" applyFont="1" applyFill="1" applyBorder="1" applyAlignment="1">
      <alignment horizontal="center" vertical="center"/>
    </xf>
    <xf numFmtId="0" fontId="21" fillId="61" borderId="32" xfId="0" applyFont="1" applyFill="1" applyBorder="1" applyAlignment="1">
      <alignment vertical="center"/>
    </xf>
    <xf numFmtId="49" fontId="21" fillId="0" borderId="41" xfId="75" applyNumberFormat="1" applyFont="1" applyBorder="1" applyAlignment="1">
      <alignment horizontal="center" vertical="center"/>
    </xf>
    <xf numFmtId="0" fontId="21" fillId="64" borderId="35" xfId="75" applyFont="1" applyFill="1" applyBorder="1" applyAlignment="1">
      <alignment horizontal="left" vertical="center" wrapText="1"/>
    </xf>
    <xf numFmtId="4" fontId="21" fillId="62" borderId="44" xfId="0" applyNumberFormat="1" applyFont="1" applyFill="1" applyBorder="1" applyAlignment="1">
      <alignment vertical="center"/>
    </xf>
    <xf numFmtId="0" fontId="21" fillId="0" borderId="32" xfId="0" applyFont="1" applyBorder="1" applyAlignment="1">
      <alignment vertical="center"/>
    </xf>
    <xf numFmtId="4" fontId="97" fillId="61" borderId="39" xfId="75" applyNumberFormat="1" applyFont="1" applyFill="1" applyBorder="1" applyAlignment="1">
      <alignment horizontal="right" vertical="center" wrapText="1"/>
    </xf>
    <xf numFmtId="0" fontId="21" fillId="0" borderId="84" xfId="0" applyFont="1" applyBorder="1" applyAlignment="1">
      <alignment horizontal="center" vertical="center"/>
    </xf>
    <xf numFmtId="49" fontId="21" fillId="0" borderId="55" xfId="0" applyNumberFormat="1" applyFont="1" applyBorder="1" applyAlignment="1">
      <alignment vertical="center"/>
    </xf>
    <xf numFmtId="0" fontId="21" fillId="0" borderId="38" xfId="75" applyFont="1" applyFill="1" applyBorder="1" applyAlignment="1">
      <alignment vertical="center" wrapText="1"/>
    </xf>
    <xf numFmtId="164" fontId="97" fillId="0" borderId="93" xfId="75" applyNumberFormat="1" applyFont="1" applyFill="1" applyBorder="1" applyAlignment="1">
      <alignment horizontal="right" vertical="center"/>
    </xf>
    <xf numFmtId="4" fontId="97" fillId="61" borderId="23" xfId="75" applyNumberFormat="1" applyFont="1" applyFill="1" applyBorder="1" applyAlignment="1">
      <alignment horizontal="right" vertical="center" wrapText="1"/>
    </xf>
    <xf numFmtId="49" fontId="21" fillId="64" borderId="11" xfId="79" applyNumberFormat="1" applyFont="1" applyFill="1" applyBorder="1" applyAlignment="1">
      <alignment horizontal="center" vertical="center"/>
    </xf>
    <xf numFmtId="164" fontId="97" fillId="0" borderId="43" xfId="75" applyNumberFormat="1" applyFont="1" applyFill="1" applyBorder="1" applyAlignment="1">
      <alignment horizontal="right" vertical="center"/>
    </xf>
    <xf numFmtId="4" fontId="97" fillId="61" borderId="32" xfId="75" applyNumberFormat="1" applyFont="1" applyFill="1" applyBorder="1" applyAlignment="1">
      <alignment horizontal="right" vertical="center" wrapText="1"/>
    </xf>
    <xf numFmtId="49" fontId="21" fillId="64" borderId="135" xfId="79" applyNumberFormat="1" applyFont="1" applyFill="1" applyBorder="1" applyAlignment="1">
      <alignment horizontal="center" vertical="center"/>
    </xf>
    <xf numFmtId="0" fontId="21" fillId="0" borderId="35" xfId="75" applyFont="1" applyFill="1" applyBorder="1" applyAlignment="1">
      <alignment vertical="center" wrapText="1"/>
    </xf>
    <xf numFmtId="164" fontId="97" fillId="0" borderId="44" xfId="75" applyNumberFormat="1" applyFont="1" applyFill="1" applyBorder="1" applyAlignment="1">
      <alignment horizontal="right" vertical="center"/>
    </xf>
    <xf numFmtId="0" fontId="47" fillId="0" borderId="21" xfId="70" applyFont="1" applyBorder="1" applyAlignment="1">
      <alignment horizontal="center"/>
    </xf>
    <xf numFmtId="0" fontId="46" fillId="0" borderId="21" xfId="70" applyFont="1" applyBorder="1" applyAlignment="1">
      <alignment horizontal="center"/>
    </xf>
    <xf numFmtId="0" fontId="47" fillId="0" borderId="19" xfId="70" applyFont="1" applyBorder="1" applyAlignment="1">
      <alignment horizontal="center"/>
    </xf>
    <xf numFmtId="4" fontId="21" fillId="61" borderId="29" xfId="0" applyNumberFormat="1" applyFont="1" applyFill="1" applyBorder="1" applyAlignment="1">
      <alignment horizontal="right"/>
    </xf>
    <xf numFmtId="0" fontId="45" fillId="0" borderId="55" xfId="70" applyFont="1" applyBorder="1" applyAlignment="1">
      <alignment horizontal="center"/>
    </xf>
    <xf numFmtId="0" fontId="48" fillId="0" borderId="92" xfId="70" applyFont="1" applyBorder="1" applyAlignment="1">
      <alignment horizontal="center"/>
    </xf>
    <xf numFmtId="0" fontId="21" fillId="0" borderId="38" xfId="70" applyFont="1" applyBorder="1" applyAlignment="1">
      <alignment horizontal="center"/>
    </xf>
    <xf numFmtId="4" fontId="21" fillId="61" borderId="23" xfId="0" applyNumberFormat="1" applyFont="1" applyFill="1" applyBorder="1" applyAlignment="1">
      <alignment horizontal="right"/>
    </xf>
    <xf numFmtId="0" fontId="45" fillId="0" borderId="11" xfId="70" applyFont="1" applyBorder="1" applyAlignment="1">
      <alignment horizontal="center"/>
    </xf>
    <xf numFmtId="0" fontId="48" fillId="0" borderId="126" xfId="70" applyFont="1" applyBorder="1" applyAlignment="1">
      <alignment horizontal="center"/>
    </xf>
    <xf numFmtId="0" fontId="21" fillId="0" borderId="15" xfId="70" applyFont="1" applyBorder="1" applyAlignment="1">
      <alignment horizontal="center"/>
    </xf>
    <xf numFmtId="0" fontId="48" fillId="0" borderId="94" xfId="70" applyFont="1" applyBorder="1" applyAlignment="1">
      <alignment horizontal="center"/>
    </xf>
    <xf numFmtId="4" fontId="21" fillId="61" borderId="32" xfId="0" applyNumberFormat="1" applyFont="1" applyFill="1" applyBorder="1" applyAlignment="1">
      <alignment horizontal="right"/>
    </xf>
    <xf numFmtId="0" fontId="48" fillId="0" borderId="136" xfId="70" applyFont="1" applyBorder="1" applyAlignment="1">
      <alignment horizontal="center"/>
    </xf>
    <xf numFmtId="0" fontId="45" fillId="0" borderId="97" xfId="70" applyFont="1" applyBorder="1" applyAlignment="1">
      <alignment horizontal="center"/>
    </xf>
    <xf numFmtId="0" fontId="48" fillId="0" borderId="101" xfId="70" applyFont="1" applyBorder="1" applyAlignment="1">
      <alignment horizontal="center"/>
    </xf>
    <xf numFmtId="0" fontId="21" fillId="0" borderId="34" xfId="70" applyFont="1" applyBorder="1" applyAlignment="1">
      <alignment horizontal="center"/>
    </xf>
    <xf numFmtId="4" fontId="48" fillId="0" borderId="107" xfId="70" applyNumberFormat="1" applyFont="1" applyFill="1" applyBorder="1"/>
    <xf numFmtId="49" fontId="23" fillId="0" borderId="0" xfId="75" applyNumberFormat="1" applyFont="1" applyFill="1" applyBorder="1" applyAlignment="1">
      <alignment vertical="center"/>
    </xf>
    <xf numFmtId="0" fontId="5" fillId="0" borderId="0" xfId="75" applyFill="1" applyAlignment="1">
      <alignment vertical="center"/>
    </xf>
    <xf numFmtId="0" fontId="5" fillId="0" borderId="0" xfId="75" applyAlignment="1">
      <alignment vertical="center"/>
    </xf>
    <xf numFmtId="0" fontId="5" fillId="0" borderId="0" xfId="75" applyFill="1" applyAlignment="1">
      <alignment vertical="center" wrapText="1"/>
    </xf>
    <xf numFmtId="0" fontId="21" fillId="0" borderId="0" xfId="75" applyFont="1" applyFill="1" applyAlignment="1">
      <alignment vertical="center" wrapText="1"/>
    </xf>
    <xf numFmtId="4" fontId="21" fillId="0" borderId="0" xfId="0" quotePrefix="1" applyNumberFormat="1" applyFont="1" applyAlignment="1">
      <alignment vertical="center" wrapText="1"/>
    </xf>
    <xf numFmtId="4" fontId="51" fillId="0" borderId="0" xfId="0" applyNumberFormat="1" applyFont="1" applyAlignment="1">
      <alignment vertical="center" wrapText="1"/>
    </xf>
    <xf numFmtId="0" fontId="21" fillId="0" borderId="0" xfId="78" applyFont="1" applyBorder="1" applyAlignment="1">
      <alignment horizontal="center" vertical="center"/>
    </xf>
    <xf numFmtId="49" fontId="21" fillId="0" borderId="65" xfId="78" applyNumberFormat="1" applyFont="1" applyBorder="1" applyAlignment="1">
      <alignment horizontal="center" vertical="center"/>
    </xf>
    <xf numFmtId="0" fontId="28" fillId="0" borderId="0" xfId="0" applyFont="1" applyFill="1" applyAlignment="1">
      <alignment vertical="center" wrapText="1"/>
    </xf>
    <xf numFmtId="49" fontId="21" fillId="0" borderId="62" xfId="78" applyNumberFormat="1" applyFont="1" applyBorder="1" applyAlignment="1">
      <alignment horizontal="center" vertical="center"/>
    </xf>
    <xf numFmtId="0" fontId="21" fillId="0" borderId="63" xfId="78" applyFont="1" applyBorder="1" applyAlignment="1">
      <alignment vertical="center"/>
    </xf>
    <xf numFmtId="4" fontId="21" fillId="62" borderId="23" xfId="67" applyNumberFormat="1" applyFont="1" applyFill="1" applyBorder="1" applyAlignment="1">
      <alignment vertical="center"/>
    </xf>
    <xf numFmtId="49" fontId="21" fillId="0" borderId="25" xfId="78" applyNumberFormat="1" applyFont="1" applyBorder="1" applyAlignment="1">
      <alignment horizontal="center" vertical="center"/>
    </xf>
    <xf numFmtId="0" fontId="21" fillId="0" borderId="12" xfId="78" applyFont="1" applyBorder="1" applyAlignment="1">
      <alignment vertical="center"/>
    </xf>
    <xf numFmtId="4" fontId="49" fillId="0" borderId="0" xfId="0" applyNumberFormat="1" applyFont="1" applyFill="1" applyAlignment="1">
      <alignment vertical="center"/>
    </xf>
    <xf numFmtId="49" fontId="28" fillId="0" borderId="25" xfId="78" applyNumberFormat="1" applyFont="1" applyBorder="1" applyAlignment="1">
      <alignment horizontal="center" vertical="center"/>
    </xf>
    <xf numFmtId="0" fontId="28" fillId="0" borderId="12" xfId="78" applyFont="1" applyBorder="1" applyAlignment="1">
      <alignment vertical="center"/>
    </xf>
    <xf numFmtId="49" fontId="28" fillId="0" borderId="26" xfId="78" applyNumberFormat="1" applyFont="1" applyBorder="1" applyAlignment="1">
      <alignment horizontal="center" vertical="center"/>
    </xf>
    <xf numFmtId="0" fontId="28" fillId="0" borderId="27" xfId="78" applyFont="1" applyBorder="1" applyAlignment="1">
      <alignment vertical="center"/>
    </xf>
    <xf numFmtId="0" fontId="22" fillId="0" borderId="0" xfId="75" applyFont="1" applyAlignment="1">
      <alignment horizontal="center" vertical="center"/>
    </xf>
    <xf numFmtId="4" fontId="51" fillId="0" borderId="0" xfId="75" applyNumberFormat="1" applyFont="1" applyAlignment="1">
      <alignment horizontal="center" vertical="center"/>
    </xf>
    <xf numFmtId="4" fontId="51" fillId="0" borderId="0" xfId="75" applyNumberFormat="1" applyFont="1" applyAlignment="1">
      <alignment vertical="center"/>
    </xf>
    <xf numFmtId="0" fontId="21" fillId="0" borderId="0" xfId="75" applyFont="1" applyAlignment="1">
      <alignment vertical="center"/>
    </xf>
    <xf numFmtId="0" fontId="5" fillId="0" borderId="0" xfId="75" applyAlignment="1">
      <alignment horizontal="center" vertical="center"/>
    </xf>
    <xf numFmtId="0" fontId="24" fillId="0" borderId="0" xfId="75" applyFont="1" applyAlignment="1">
      <alignment vertical="center"/>
    </xf>
    <xf numFmtId="0" fontId="24" fillId="0" borderId="0" xfId="0" applyFont="1" applyAlignment="1">
      <alignment vertical="center"/>
    </xf>
    <xf numFmtId="4" fontId="28" fillId="61" borderId="67" xfId="0" applyNumberFormat="1" applyFont="1" applyFill="1" applyBorder="1" applyAlignment="1">
      <alignment vertical="center"/>
    </xf>
    <xf numFmtId="0" fontId="28" fillId="0" borderId="62" xfId="75" applyFont="1" applyBorder="1" applyAlignment="1">
      <alignment horizontal="center" vertical="center"/>
    </xf>
    <xf numFmtId="0" fontId="28" fillId="0" borderId="68" xfId="75" applyFont="1" applyBorder="1" applyAlignment="1">
      <alignment horizontal="center" vertical="center"/>
    </xf>
    <xf numFmtId="4" fontId="28" fillId="63" borderId="67" xfId="0" applyNumberFormat="1" applyFont="1" applyFill="1" applyBorder="1" applyAlignment="1">
      <alignment vertical="center"/>
    </xf>
    <xf numFmtId="4" fontId="28" fillId="62" borderId="67" xfId="0" applyNumberFormat="1" applyFont="1" applyFill="1" applyBorder="1" applyAlignment="1">
      <alignment vertical="center"/>
    </xf>
    <xf numFmtId="4" fontId="28" fillId="0" borderId="93" xfId="0" applyNumberFormat="1" applyFont="1" applyFill="1" applyBorder="1" applyAlignment="1">
      <alignment horizontal="center" vertical="center" wrapText="1"/>
    </xf>
    <xf numFmtId="0" fontId="21" fillId="0" borderId="25" xfId="75" applyFont="1" applyFill="1" applyBorder="1" applyAlignment="1">
      <alignment horizontal="center" vertical="center" wrapText="1"/>
    </xf>
    <xf numFmtId="49" fontId="21" fillId="0" borderId="105" xfId="75" applyNumberFormat="1" applyFont="1" applyBorder="1" applyAlignment="1">
      <alignment horizontal="center" vertical="center"/>
    </xf>
    <xf numFmtId="0" fontId="21" fillId="0" borderId="120" xfId="75" applyFont="1" applyBorder="1" applyAlignment="1">
      <alignment horizontal="left" vertical="center"/>
    </xf>
    <xf numFmtId="4" fontId="28" fillId="0" borderId="87" xfId="0" applyNumberFormat="1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vertical="center"/>
    </xf>
    <xf numFmtId="4" fontId="21" fillId="0" borderId="43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37" xfId="75" applyFont="1" applyFill="1" applyBorder="1" applyAlignment="1">
      <alignment horizontal="center" vertical="center" wrapText="1"/>
    </xf>
    <xf numFmtId="0" fontId="21" fillId="0" borderId="41" xfId="75" applyFont="1" applyBorder="1" applyAlignment="1">
      <alignment horizontal="center" vertical="center"/>
    </xf>
    <xf numFmtId="0" fontId="21" fillId="0" borderId="35" xfId="75" applyFont="1" applyBorder="1" applyAlignment="1">
      <alignment horizontal="left" vertical="center"/>
    </xf>
    <xf numFmtId="4" fontId="28" fillId="0" borderId="44" xfId="0" applyNumberFormat="1" applyFont="1" applyFill="1" applyBorder="1" applyAlignment="1">
      <alignment horizontal="center" vertical="center" wrapText="1"/>
    </xf>
    <xf numFmtId="0" fontId="96" fillId="0" borderId="0" xfId="0" applyFont="1" applyFill="1" applyBorder="1" applyAlignment="1">
      <alignment horizontal="center" vertical="center"/>
    </xf>
    <xf numFmtId="4" fontId="31" fillId="0" borderId="22" xfId="0" applyNumberFormat="1" applyFont="1" applyFill="1" applyBorder="1" applyAlignment="1">
      <alignment vertical="center" wrapText="1"/>
    </xf>
    <xf numFmtId="4" fontId="31" fillId="0" borderId="18" xfId="0" applyNumberFormat="1" applyFont="1" applyFill="1" applyBorder="1" applyAlignment="1">
      <alignment vertical="center" wrapText="1"/>
    </xf>
    <xf numFmtId="0" fontId="21" fillId="0" borderId="65" xfId="75" applyFont="1" applyFill="1" applyBorder="1" applyAlignment="1">
      <alignment horizontal="center" vertical="center" wrapText="1"/>
    </xf>
    <xf numFmtId="49" fontId="21" fillId="0" borderId="66" xfId="75" applyNumberFormat="1" applyFont="1" applyFill="1" applyBorder="1" applyAlignment="1">
      <alignment horizontal="center" vertical="center" wrapText="1"/>
    </xf>
    <xf numFmtId="0" fontId="21" fillId="0" borderId="38" xfId="75" applyFont="1" applyBorder="1" applyAlignment="1">
      <alignment horizontal="left" vertical="center" wrapText="1"/>
    </xf>
    <xf numFmtId="4" fontId="21" fillId="0" borderId="38" xfId="0" applyNumberFormat="1" applyFont="1" applyBorder="1" applyAlignment="1">
      <alignment vertical="center" wrapText="1"/>
    </xf>
    <xf numFmtId="4" fontId="21" fillId="0" borderId="17" xfId="75" applyNumberFormat="1" applyFont="1" applyBorder="1" applyAlignment="1">
      <alignment horizontal="right" vertical="center" wrapText="1"/>
    </xf>
    <xf numFmtId="4" fontId="21" fillId="63" borderId="99" xfId="0" applyNumberFormat="1" applyFont="1" applyFill="1" applyBorder="1" applyAlignment="1">
      <alignment vertical="center" wrapText="1"/>
    </xf>
    <xf numFmtId="3" fontId="21" fillId="0" borderId="0" xfId="0" applyNumberFormat="1" applyFont="1" applyAlignment="1">
      <alignment vertical="center"/>
    </xf>
    <xf numFmtId="49" fontId="21" fillId="0" borderId="70" xfId="75" applyNumberFormat="1" applyFont="1" applyFill="1" applyBorder="1" applyAlignment="1">
      <alignment horizontal="center" vertical="center" wrapText="1"/>
    </xf>
    <xf numFmtId="4" fontId="21" fillId="0" borderId="15" xfId="0" applyNumberFormat="1" applyFont="1" applyBorder="1" applyAlignment="1">
      <alignment vertical="center" wrapText="1"/>
    </xf>
    <xf numFmtId="4" fontId="21" fillId="0" borderId="16" xfId="75" applyNumberFormat="1" applyFont="1" applyBorder="1" applyAlignment="1">
      <alignment horizontal="right" vertical="center" wrapText="1"/>
    </xf>
    <xf numFmtId="4" fontId="21" fillId="63" borderId="51" xfId="0" applyNumberFormat="1" applyFont="1" applyFill="1" applyBorder="1" applyAlignment="1">
      <alignment vertical="center" wrapText="1"/>
    </xf>
    <xf numFmtId="4" fontId="21" fillId="61" borderId="136" xfId="0" applyNumberFormat="1" applyFont="1" applyFill="1" applyBorder="1" applyAlignment="1">
      <alignment vertical="center" wrapText="1"/>
    </xf>
    <xf numFmtId="0" fontId="21" fillId="0" borderId="26" xfId="75" applyFont="1" applyFill="1" applyBorder="1" applyAlignment="1">
      <alignment horizontal="center" vertical="center" wrapText="1"/>
    </xf>
    <xf numFmtId="49" fontId="21" fillId="0" borderId="138" xfId="75" applyNumberFormat="1" applyFont="1" applyFill="1" applyBorder="1" applyAlignment="1">
      <alignment horizontal="center" vertical="center" wrapText="1"/>
    </xf>
    <xf numFmtId="0" fontId="21" fillId="0" borderId="34" xfId="75" applyFont="1" applyBorder="1" applyAlignment="1">
      <alignment horizontal="left" vertical="center" wrapText="1"/>
    </xf>
    <xf numFmtId="4" fontId="21" fillId="0" borderId="34" xfId="0" applyNumberFormat="1" applyFont="1" applyBorder="1" applyAlignment="1">
      <alignment vertical="center" wrapText="1"/>
    </xf>
    <xf numFmtId="4" fontId="21" fillId="0" borderId="54" xfId="75" applyNumberFormat="1" applyFont="1" applyBorder="1" applyAlignment="1">
      <alignment horizontal="right" vertical="center" wrapText="1"/>
    </xf>
    <xf numFmtId="4" fontId="21" fillId="63" borderId="136" xfId="0" applyNumberFormat="1" applyFont="1" applyFill="1" applyBorder="1" applyAlignment="1">
      <alignment vertical="center" wrapText="1"/>
    </xf>
    <xf numFmtId="4" fontId="28" fillId="61" borderId="139" xfId="75" applyNumberFormat="1" applyFont="1" applyFill="1" applyBorder="1" applyAlignment="1">
      <alignment vertical="center"/>
    </xf>
    <xf numFmtId="49" fontId="28" fillId="0" borderId="104" xfId="75" applyNumberFormat="1" applyFont="1" applyBorder="1" applyAlignment="1">
      <alignment horizontal="center" vertical="center"/>
    </xf>
    <xf numFmtId="0" fontId="28" fillId="0" borderId="140" xfId="75" applyFont="1" applyBorder="1" applyAlignment="1">
      <alignment vertical="center"/>
    </xf>
    <xf numFmtId="4" fontId="28" fillId="63" borderId="139" xfId="75" applyNumberFormat="1" applyFont="1" applyFill="1" applyBorder="1" applyAlignment="1">
      <alignment vertical="center"/>
    </xf>
    <xf numFmtId="4" fontId="28" fillId="62" borderId="139" xfId="75" applyNumberFormat="1" applyFont="1" applyFill="1" applyBorder="1" applyAlignment="1">
      <alignment vertical="center"/>
    </xf>
    <xf numFmtId="4" fontId="21" fillId="0" borderId="141" xfId="75" applyNumberFormat="1" applyFont="1" applyFill="1" applyBorder="1" applyAlignment="1">
      <alignment horizontal="center" vertical="center"/>
    </xf>
    <xf numFmtId="0" fontId="100" fillId="0" borderId="0" xfId="57" applyFont="1"/>
    <xf numFmtId="4" fontId="100" fillId="0" borderId="0" xfId="57" applyNumberFormat="1" applyFont="1"/>
    <xf numFmtId="4" fontId="21" fillId="61" borderId="142" xfId="0" applyNumberFormat="1" applyFont="1" applyFill="1" applyBorder="1" applyAlignment="1">
      <alignment vertical="center"/>
    </xf>
    <xf numFmtId="0" fontId="21" fillId="0" borderId="143" xfId="75" applyFont="1" applyBorder="1" applyAlignment="1">
      <alignment vertical="center"/>
    </xf>
    <xf numFmtId="4" fontId="21" fillId="63" borderId="142" xfId="0" applyNumberFormat="1" applyFont="1" applyFill="1" applyBorder="1" applyAlignment="1">
      <alignment vertical="center"/>
    </xf>
    <xf numFmtId="4" fontId="21" fillId="62" borderId="142" xfId="0" applyNumberFormat="1" applyFont="1" applyFill="1" applyBorder="1" applyAlignment="1">
      <alignment vertical="center"/>
    </xf>
    <xf numFmtId="0" fontId="21" fillId="63" borderId="67" xfId="0" applyFont="1" applyFill="1" applyBorder="1" applyAlignment="1">
      <alignment vertical="center"/>
    </xf>
    <xf numFmtId="49" fontId="21" fillId="0" borderId="77" xfId="75" applyNumberFormat="1" applyFont="1" applyBorder="1" applyAlignment="1">
      <alignment horizontal="center" vertical="center"/>
    </xf>
    <xf numFmtId="0" fontId="21" fillId="0" borderId="78" xfId="75" applyFont="1" applyBorder="1" applyAlignment="1">
      <alignment vertical="center"/>
    </xf>
    <xf numFmtId="4" fontId="28" fillId="61" borderId="23" xfId="75" applyNumberFormat="1" applyFont="1" applyFill="1" applyBorder="1" applyAlignment="1">
      <alignment vertical="center"/>
    </xf>
    <xf numFmtId="49" fontId="28" fillId="0" borderId="69" xfId="75" applyNumberFormat="1" applyFont="1" applyBorder="1" applyAlignment="1">
      <alignment horizontal="center" vertical="center"/>
    </xf>
    <xf numFmtId="0" fontId="28" fillId="0" borderId="70" xfId="75" applyFont="1" applyBorder="1" applyAlignment="1">
      <alignment vertical="center"/>
    </xf>
    <xf numFmtId="4" fontId="28" fillId="63" borderId="23" xfId="75" applyNumberFormat="1" applyFont="1" applyFill="1" applyBorder="1" applyAlignment="1">
      <alignment vertical="center"/>
    </xf>
    <xf numFmtId="4" fontId="28" fillId="62" borderId="23" xfId="75" applyNumberFormat="1" applyFont="1" applyFill="1" applyBorder="1" applyAlignment="1">
      <alignment vertical="center"/>
    </xf>
    <xf numFmtId="0" fontId="21" fillId="0" borderId="126" xfId="75" applyFont="1" applyFill="1" applyBorder="1" applyAlignment="1">
      <alignment horizontal="center" vertical="center"/>
    </xf>
    <xf numFmtId="0" fontId="21" fillId="0" borderId="49" xfId="75" applyFont="1" applyBorder="1" applyAlignment="1">
      <alignment vertical="center"/>
    </xf>
    <xf numFmtId="0" fontId="21" fillId="0" borderId="94" xfId="75" applyFont="1" applyFill="1" applyBorder="1" applyAlignment="1">
      <alignment horizontal="center" vertical="center"/>
    </xf>
    <xf numFmtId="0" fontId="21" fillId="0" borderId="15" xfId="75" applyFont="1" applyFill="1" applyBorder="1" applyAlignment="1">
      <alignment vertical="center"/>
    </xf>
    <xf numFmtId="4" fontId="28" fillId="61" borderId="144" xfId="75" applyNumberFormat="1" applyFont="1" applyFill="1" applyBorder="1" applyAlignment="1">
      <alignment vertical="center"/>
    </xf>
    <xf numFmtId="49" fontId="28" fillId="0" borderId="13" xfId="75" applyNumberFormat="1" applyFont="1" applyBorder="1" applyAlignment="1">
      <alignment horizontal="center" vertical="center"/>
    </xf>
    <xf numFmtId="0" fontId="28" fillId="0" borderId="145" xfId="75" applyFont="1" applyBorder="1" applyAlignment="1">
      <alignment vertical="center"/>
    </xf>
    <xf numFmtId="4" fontId="28" fillId="63" borderId="144" xfId="75" applyNumberFormat="1" applyFont="1" applyFill="1" applyBorder="1" applyAlignment="1">
      <alignment vertical="center"/>
    </xf>
    <xf numFmtId="4" fontId="21" fillId="0" borderId="146" xfId="75" applyNumberFormat="1" applyFont="1" applyFill="1" applyBorder="1" applyAlignment="1">
      <alignment horizontal="center" vertical="center"/>
    </xf>
    <xf numFmtId="0" fontId="21" fillId="0" borderId="143" xfId="75" applyFont="1" applyBorder="1" applyAlignment="1">
      <alignment vertical="center" wrapText="1"/>
    </xf>
    <xf numFmtId="4" fontId="21" fillId="61" borderId="79" xfId="0" applyNumberFormat="1" applyFont="1" applyFill="1" applyBorder="1" applyAlignment="1">
      <alignment vertical="center"/>
    </xf>
    <xf numFmtId="49" fontId="21" fillId="0" borderId="45" xfId="75" applyNumberFormat="1" applyFont="1" applyBorder="1" applyAlignment="1">
      <alignment horizontal="center" vertical="center"/>
    </xf>
    <xf numFmtId="0" fontId="21" fillId="0" borderId="81" xfId="75" applyFont="1" applyBorder="1" applyAlignment="1">
      <alignment vertical="center"/>
    </xf>
    <xf numFmtId="14" fontId="21" fillId="0" borderId="0" xfId="0" applyNumberFormat="1" applyFont="1" applyAlignment="1">
      <alignment horizontal="center"/>
    </xf>
    <xf numFmtId="4" fontId="21" fillId="0" borderId="20" xfId="75" applyNumberFormat="1" applyFont="1" applyFill="1" applyBorder="1" applyAlignment="1">
      <alignment horizontal="center" vertical="center" wrapText="1"/>
    </xf>
    <xf numFmtId="4" fontId="28" fillId="63" borderId="23" xfId="0" applyNumberFormat="1" applyFont="1" applyFill="1" applyBorder="1" applyAlignment="1">
      <alignment vertical="center"/>
    </xf>
    <xf numFmtId="4" fontId="21" fillId="0" borderId="67" xfId="75" applyNumberFormat="1" applyFont="1" applyFill="1" applyBorder="1" applyAlignment="1">
      <alignment horizontal="center" vertical="center" wrapText="1"/>
    </xf>
    <xf numFmtId="0" fontId="21" fillId="0" borderId="31" xfId="75" applyFont="1" applyBorder="1" applyAlignment="1">
      <alignment vertical="top" wrapText="1"/>
    </xf>
    <xf numFmtId="4" fontId="21" fillId="0" borderId="32" xfId="75" applyNumberFormat="1" applyFont="1" applyFill="1" applyBorder="1" applyAlignment="1">
      <alignment horizontal="center" vertical="center" wrapText="1"/>
    </xf>
    <xf numFmtId="0" fontId="21" fillId="0" borderId="0" xfId="75" applyFont="1" applyBorder="1" applyAlignment="1">
      <alignment horizontal="center" vertical="center"/>
    </xf>
    <xf numFmtId="49" fontId="21" fillId="0" borderId="0" xfId="75" applyNumberFormat="1" applyFont="1" applyBorder="1" applyAlignment="1">
      <alignment horizontal="center" vertical="center"/>
    </xf>
    <xf numFmtId="0" fontId="21" fillId="0" borderId="0" xfId="75" applyFont="1" applyBorder="1" applyAlignment="1">
      <alignment vertical="center"/>
    </xf>
    <xf numFmtId="0" fontId="28" fillId="0" borderId="147" xfId="75" applyFont="1" applyBorder="1" applyAlignment="1">
      <alignment horizontal="center" vertical="center"/>
    </xf>
    <xf numFmtId="4" fontId="28" fillId="62" borderId="125" xfId="0" applyNumberFormat="1" applyFont="1" applyFill="1" applyBorder="1" applyAlignment="1">
      <alignment vertical="center"/>
    </xf>
    <xf numFmtId="0" fontId="21" fillId="0" borderId="148" xfId="75" applyFont="1" applyBorder="1" applyAlignment="1">
      <alignment horizontal="center" vertical="center"/>
    </xf>
    <xf numFmtId="49" fontId="21" fillId="0" borderId="149" xfId="75" applyNumberFormat="1" applyFont="1" applyBorder="1" applyAlignment="1">
      <alignment horizontal="center" vertical="center"/>
    </xf>
    <xf numFmtId="2" fontId="21" fillId="0" borderId="49" xfId="75" applyNumberFormat="1" applyFont="1" applyBorder="1" applyAlignment="1">
      <alignment vertical="center"/>
    </xf>
    <xf numFmtId="4" fontId="21" fillId="62" borderId="134" xfId="0" applyNumberFormat="1" applyFont="1" applyFill="1" applyBorder="1" applyAlignment="1">
      <alignment vertical="center"/>
    </xf>
    <xf numFmtId="4" fontId="21" fillId="0" borderId="29" xfId="0" applyNumberFormat="1" applyFont="1" applyFill="1" applyBorder="1" applyAlignment="1">
      <alignment horizontal="center" vertical="center"/>
    </xf>
    <xf numFmtId="0" fontId="21" fillId="0" borderId="94" xfId="75" applyFont="1" applyBorder="1" applyAlignment="1">
      <alignment horizontal="center" vertical="center"/>
    </xf>
    <xf numFmtId="2" fontId="21" fillId="0" borderId="15" xfId="75" applyNumberFormat="1" applyFont="1" applyFill="1" applyBorder="1" applyAlignment="1">
      <alignment vertical="center"/>
    </xf>
    <xf numFmtId="4" fontId="21" fillId="62" borderId="106" xfId="0" applyNumberFormat="1" applyFont="1" applyFill="1" applyBorder="1" applyAlignment="1">
      <alignment vertical="center"/>
    </xf>
    <xf numFmtId="0" fontId="21" fillId="0" borderId="95" xfId="0" applyFont="1" applyBorder="1" applyAlignment="1">
      <alignment horizontal="center" vertical="center"/>
    </xf>
    <xf numFmtId="4" fontId="21" fillId="62" borderId="111" xfId="0" applyNumberFormat="1" applyFont="1" applyFill="1" applyBorder="1" applyAlignment="1">
      <alignment vertical="center"/>
    </xf>
    <xf numFmtId="49" fontId="21" fillId="0" borderId="150" xfId="75" applyNumberFormat="1" applyFont="1" applyBorder="1" applyAlignment="1">
      <alignment horizontal="center" vertical="center"/>
    </xf>
    <xf numFmtId="4" fontId="21" fillId="0" borderId="17" xfId="75" applyNumberFormat="1" applyFont="1" applyFill="1" applyBorder="1" applyAlignment="1">
      <alignment vertical="center" wrapText="1"/>
    </xf>
    <xf numFmtId="4" fontId="97" fillId="63" borderId="99" xfId="0" applyNumberFormat="1" applyFont="1" applyFill="1" applyBorder="1" applyAlignment="1">
      <alignment vertical="center" wrapText="1"/>
    </xf>
    <xf numFmtId="4" fontId="97" fillId="62" borderId="39" xfId="0" applyNumberFormat="1" applyFont="1" applyFill="1" applyBorder="1" applyAlignment="1">
      <alignment vertical="center" wrapText="1"/>
    </xf>
    <xf numFmtId="49" fontId="21" fillId="0" borderId="151" xfId="75" applyNumberFormat="1" applyFont="1" applyBorder="1" applyAlignment="1">
      <alignment horizontal="center" vertical="center"/>
    </xf>
    <xf numFmtId="4" fontId="97" fillId="63" borderId="100" xfId="0" applyNumberFormat="1" applyFont="1" applyFill="1" applyBorder="1" applyAlignment="1">
      <alignment vertical="center" wrapText="1"/>
    </xf>
    <xf numFmtId="4" fontId="97" fillId="62" borderId="46" xfId="0" applyNumberFormat="1" applyFont="1" applyFill="1" applyBorder="1" applyAlignment="1">
      <alignment vertical="center" wrapText="1"/>
    </xf>
    <xf numFmtId="4" fontId="21" fillId="0" borderId="88" xfId="0" applyNumberFormat="1" applyFont="1" applyFill="1" applyBorder="1" applyAlignment="1">
      <alignment vertical="center" wrapText="1"/>
    </xf>
    <xf numFmtId="4" fontId="97" fillId="63" borderId="51" xfId="0" applyNumberFormat="1" applyFont="1" applyFill="1" applyBorder="1" applyAlignment="1">
      <alignment vertical="center" wrapText="1"/>
    </xf>
    <xf numFmtId="0" fontId="21" fillId="0" borderId="50" xfId="75" applyFont="1" applyBorder="1" applyAlignment="1">
      <alignment vertical="center" wrapText="1"/>
    </xf>
    <xf numFmtId="4" fontId="97" fillId="63" borderId="86" xfId="0" applyNumberFormat="1" applyFont="1" applyFill="1" applyBorder="1" applyAlignment="1">
      <alignment vertical="center" wrapText="1"/>
    </xf>
    <xf numFmtId="4" fontId="97" fillId="63" borderId="52" xfId="0" applyNumberFormat="1" applyFont="1" applyFill="1" applyBorder="1" applyAlignment="1">
      <alignment vertical="center" wrapText="1"/>
    </xf>
    <xf numFmtId="4" fontId="97" fillId="62" borderId="32" xfId="0" applyNumberFormat="1" applyFont="1" applyFill="1" applyBorder="1" applyAlignment="1">
      <alignment vertical="center" wrapText="1"/>
    </xf>
    <xf numFmtId="0" fontId="26" fillId="0" borderId="0" xfId="81" applyFont="1" applyFill="1" applyAlignment="1">
      <alignment horizontal="center" vertical="center"/>
    </xf>
    <xf numFmtId="0" fontId="27" fillId="0" borderId="57" xfId="75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vertical="center" wrapText="1"/>
    </xf>
    <xf numFmtId="0" fontId="21" fillId="0" borderId="11" xfId="75" applyNumberFormat="1" applyFont="1" applyBorder="1" applyAlignment="1">
      <alignment horizontal="center" vertical="center" wrapText="1"/>
    </xf>
    <xf numFmtId="0" fontId="21" fillId="0" borderId="33" xfId="75" applyFont="1" applyBorder="1" applyAlignment="1">
      <alignment horizontal="center" vertical="center" wrapText="1"/>
    </xf>
    <xf numFmtId="0" fontId="21" fillId="0" borderId="97" xfId="75" applyNumberFormat="1" applyFont="1" applyBorder="1" applyAlignment="1">
      <alignment horizontal="center" vertical="center" wrapText="1"/>
    </xf>
    <xf numFmtId="0" fontId="21" fillId="0" borderId="54" xfId="75" applyFont="1" applyBorder="1" applyAlignment="1">
      <alignment vertical="center"/>
    </xf>
    <xf numFmtId="4" fontId="21" fillId="63" borderId="53" xfId="0" applyNumberFormat="1" applyFont="1" applyFill="1" applyBorder="1" applyAlignment="1">
      <alignment vertical="center" wrapText="1"/>
    </xf>
    <xf numFmtId="4" fontId="21" fillId="62" borderId="96" xfId="0" applyNumberFormat="1" applyFont="1" applyFill="1" applyBorder="1" applyAlignment="1">
      <alignment vertical="center" wrapText="1"/>
    </xf>
    <xf numFmtId="4" fontId="21" fillId="0" borderId="53" xfId="0" applyNumberFormat="1" applyFont="1" applyFill="1" applyBorder="1" applyAlignment="1">
      <alignment horizontal="center" vertical="center" wrapText="1"/>
    </xf>
    <xf numFmtId="0" fontId="5" fillId="0" borderId="0" xfId="70" applyFill="1"/>
    <xf numFmtId="0" fontId="47" fillId="0" borderId="64" xfId="70" applyFont="1" applyBorder="1" applyAlignment="1">
      <alignment horizontal="center"/>
    </xf>
    <xf numFmtId="0" fontId="47" fillId="0" borderId="18" xfId="70" applyFont="1" applyBorder="1" applyAlignment="1">
      <alignment horizontal="center"/>
    </xf>
    <xf numFmtId="4" fontId="48" fillId="61" borderId="20" xfId="70" applyNumberFormat="1" applyFont="1" applyFill="1" applyBorder="1"/>
    <xf numFmtId="0" fontId="48" fillId="0" borderId="64" xfId="70" applyFont="1" applyFill="1" applyBorder="1" applyAlignment="1">
      <alignment horizontal="center"/>
    </xf>
    <xf numFmtId="0" fontId="45" fillId="0" borderId="21" xfId="70" applyFont="1" applyBorder="1" applyAlignment="1">
      <alignment horizontal="center"/>
    </xf>
    <xf numFmtId="0" fontId="5" fillId="0" borderId="21" xfId="70" applyBorder="1" applyAlignment="1">
      <alignment horizontal="center"/>
    </xf>
    <xf numFmtId="0" fontId="21" fillId="0" borderId="18" xfId="70" applyFont="1" applyBorder="1" applyAlignment="1">
      <alignment horizontal="center"/>
    </xf>
    <xf numFmtId="0" fontId="5" fillId="0" borderId="0" xfId="70" applyAlignment="1">
      <alignment horizontal="right"/>
    </xf>
    <xf numFmtId="4" fontId="28" fillId="61" borderId="51" xfId="75" applyNumberFormat="1" applyFont="1" applyFill="1" applyBorder="1" applyAlignment="1">
      <alignment vertical="center"/>
    </xf>
    <xf numFmtId="0" fontId="24" fillId="0" borderId="57" xfId="75" applyFont="1" applyBorder="1" applyAlignment="1">
      <alignment horizontal="center" vertical="center" wrapText="1"/>
    </xf>
    <xf numFmtId="0" fontId="28" fillId="0" borderId="113" xfId="75" applyFont="1" applyBorder="1" applyAlignment="1">
      <alignment horizontal="center" vertical="center"/>
    </xf>
    <xf numFmtId="0" fontId="21" fillId="0" borderId="114" xfId="75" applyFont="1" applyBorder="1" applyAlignment="1">
      <alignment horizontal="center" vertical="center"/>
    </xf>
    <xf numFmtId="0" fontId="21" fillId="0" borderId="115" xfId="75" applyFont="1" applyBorder="1" applyAlignment="1">
      <alignment horizontal="center" vertical="center"/>
    </xf>
    <xf numFmtId="0" fontId="28" fillId="0" borderId="116" xfId="75" applyFont="1" applyBorder="1" applyAlignment="1">
      <alignment horizontal="center" vertical="center"/>
    </xf>
    <xf numFmtId="0" fontId="28" fillId="0" borderId="28" xfId="75" applyFont="1" applyBorder="1" applyAlignment="1">
      <alignment horizontal="center" vertical="center"/>
    </xf>
    <xf numFmtId="49" fontId="21" fillId="0" borderId="147" xfId="75" applyNumberFormat="1" applyFont="1" applyFill="1" applyBorder="1" applyAlignment="1">
      <alignment horizontal="center" vertical="center" wrapText="1"/>
    </xf>
    <xf numFmtId="4" fontId="116" fillId="0" borderId="0" xfId="75" applyNumberFormat="1" applyFont="1" applyAlignment="1">
      <alignment vertical="center" wrapText="1"/>
    </xf>
    <xf numFmtId="4" fontId="116" fillId="0" borderId="0" xfId="0" applyNumberFormat="1" applyFont="1" applyAlignment="1">
      <alignment vertical="center" wrapText="1"/>
    </xf>
    <xf numFmtId="4" fontId="116" fillId="0" borderId="0" xfId="0" applyNumberFormat="1" applyFont="1" applyFill="1" applyAlignment="1">
      <alignment vertical="center" wrapText="1"/>
    </xf>
    <xf numFmtId="4" fontId="109" fillId="0" borderId="0" xfId="0" applyNumberFormat="1" applyFont="1" applyAlignment="1">
      <alignment vertical="center" wrapText="1"/>
    </xf>
    <xf numFmtId="4" fontId="109" fillId="0" borderId="0" xfId="0" applyNumberFormat="1" applyFont="1" applyFill="1" applyAlignment="1">
      <alignment vertical="center" wrapText="1"/>
    </xf>
    <xf numFmtId="4" fontId="109" fillId="0" borderId="0" xfId="0" applyNumberFormat="1" applyFont="1" applyFill="1" applyAlignment="1">
      <alignment vertical="center"/>
    </xf>
    <xf numFmtId="4" fontId="52" fillId="0" borderId="0" xfId="75" applyNumberFormat="1" applyFont="1" applyAlignment="1"/>
    <xf numFmtId="0" fontId="24" fillId="0" borderId="0" xfId="75" applyFont="1" applyAlignment="1"/>
    <xf numFmtId="4" fontId="116" fillId="0" borderId="0" xfId="75" applyNumberFormat="1" applyFont="1"/>
    <xf numFmtId="4" fontId="116" fillId="0" borderId="0" xfId="0" applyNumberFormat="1" applyFont="1"/>
    <xf numFmtId="4" fontId="116" fillId="0" borderId="0" xfId="0" applyNumberFormat="1" applyFont="1" applyAlignment="1"/>
    <xf numFmtId="0" fontId="21" fillId="0" borderId="72" xfId="75" applyFont="1" applyBorder="1" applyAlignment="1">
      <alignment horizontal="center" vertical="center"/>
    </xf>
    <xf numFmtId="49" fontId="21" fillId="0" borderId="73" xfId="0" quotePrefix="1" applyNumberFormat="1" applyFont="1" applyBorder="1" applyAlignment="1">
      <alignment horizontal="center" vertical="center"/>
    </xf>
    <xf numFmtId="0" fontId="21" fillId="61" borderId="32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4" fontId="21" fillId="62" borderId="52" xfId="0" applyNumberFormat="1" applyFont="1" applyFill="1" applyBorder="1" applyAlignment="1">
      <alignment vertical="center"/>
    </xf>
    <xf numFmtId="4" fontId="24" fillId="0" borderId="0" xfId="0" applyNumberFormat="1" applyFont="1"/>
    <xf numFmtId="4" fontId="100" fillId="61" borderId="29" xfId="65" applyNumberFormat="1" applyFont="1" applyFill="1" applyBorder="1"/>
    <xf numFmtId="0" fontId="21" fillId="0" borderId="148" xfId="78" applyFont="1" applyBorder="1" applyAlignment="1">
      <alignment horizontal="center" vertical="center" wrapText="1"/>
    </xf>
    <xf numFmtId="49" fontId="21" fillId="0" borderId="152" xfId="78" applyNumberFormat="1" applyFont="1" applyBorder="1" applyAlignment="1">
      <alignment horizontal="center" vertical="center" wrapText="1"/>
    </xf>
    <xf numFmtId="4" fontId="21" fillId="0" borderId="48" xfId="0" applyNumberFormat="1" applyFont="1" applyBorder="1" applyAlignment="1">
      <alignment vertical="center" wrapText="1"/>
    </xf>
    <xf numFmtId="4" fontId="21" fillId="63" borderId="39" xfId="67" applyNumberFormat="1" applyFont="1" applyFill="1" applyBorder="1" applyAlignment="1">
      <alignment vertical="center" wrapText="1"/>
    </xf>
    <xf numFmtId="4" fontId="21" fillId="62" borderId="39" xfId="67" applyNumberFormat="1" applyFont="1" applyFill="1" applyBorder="1" applyAlignment="1">
      <alignment vertical="center" wrapText="1"/>
    </xf>
    <xf numFmtId="4" fontId="100" fillId="61" borderId="23" xfId="65" applyNumberFormat="1" applyFont="1" applyFill="1" applyBorder="1"/>
    <xf numFmtId="0" fontId="21" fillId="0" borderId="153" xfId="78" applyFont="1" applyBorder="1" applyAlignment="1">
      <alignment vertical="center" wrapText="1"/>
    </xf>
    <xf numFmtId="4" fontId="21" fillId="0" borderId="11" xfId="0" applyNumberFormat="1" applyFont="1" applyBorder="1" applyAlignment="1">
      <alignment vertical="center" wrapText="1"/>
    </xf>
    <xf numFmtId="4" fontId="21" fillId="0" borderId="15" xfId="78" applyNumberFormat="1" applyFont="1" applyBorder="1" applyAlignment="1">
      <alignment vertical="center" wrapText="1"/>
    </xf>
    <xf numFmtId="4" fontId="21" fillId="63" borderId="23" xfId="67" applyNumberFormat="1" applyFont="1" applyFill="1" applyBorder="1" applyAlignment="1">
      <alignment vertical="center" wrapText="1"/>
    </xf>
    <xf numFmtId="4" fontId="21" fillId="62" borderId="29" xfId="67" applyNumberFormat="1" applyFont="1" applyFill="1" applyBorder="1" applyAlignment="1">
      <alignment vertical="center" wrapText="1"/>
    </xf>
    <xf numFmtId="0" fontId="21" fillId="0" borderId="116" xfId="78" applyFont="1" applyBorder="1" applyAlignment="1">
      <alignment horizontal="center" vertical="center" wrapText="1"/>
    </xf>
    <xf numFmtId="49" fontId="21" fillId="0" borderId="69" xfId="78" applyNumberFormat="1" applyFont="1" applyBorder="1" applyAlignment="1">
      <alignment horizontal="center" vertical="center" wrapText="1"/>
    </xf>
    <xf numFmtId="0" fontId="21" fillId="0" borderId="70" xfId="78" applyFont="1" applyBorder="1" applyAlignment="1">
      <alignment vertical="center" wrapText="1"/>
    </xf>
    <xf numFmtId="4" fontId="100" fillId="61" borderId="32" xfId="65" applyNumberFormat="1" applyFont="1" applyFill="1" applyBorder="1"/>
    <xf numFmtId="0" fontId="21" fillId="0" borderId="154" xfId="78" applyFont="1" applyBorder="1" applyAlignment="1">
      <alignment horizontal="center" vertical="center" wrapText="1"/>
    </xf>
    <xf numFmtId="49" fontId="21" fillId="0" borderId="155" xfId="78" applyNumberFormat="1" applyFont="1" applyBorder="1" applyAlignment="1">
      <alignment horizontal="center" vertical="center" wrapText="1"/>
    </xf>
    <xf numFmtId="0" fontId="21" fillId="0" borderId="138" xfId="78" applyFont="1" applyBorder="1" applyAlignment="1">
      <alignment vertical="center" wrapText="1"/>
    </xf>
    <xf numFmtId="4" fontId="21" fillId="0" borderId="41" xfId="0" applyNumberFormat="1" applyFont="1" applyBorder="1" applyAlignment="1">
      <alignment vertical="center" wrapText="1"/>
    </xf>
    <xf numFmtId="4" fontId="21" fillId="0" borderId="35" xfId="78" applyNumberFormat="1" applyFont="1" applyBorder="1" applyAlignment="1">
      <alignment vertical="center" wrapText="1"/>
    </xf>
    <xf numFmtId="4" fontId="21" fillId="63" borderId="32" xfId="67" applyNumberFormat="1" applyFont="1" applyFill="1" applyBorder="1" applyAlignment="1">
      <alignment vertical="center" wrapText="1"/>
    </xf>
    <xf numFmtId="4" fontId="21" fillId="62" borderId="53" xfId="67" applyNumberFormat="1" applyFont="1" applyFill="1" applyBorder="1" applyAlignment="1">
      <alignment vertical="center" wrapText="1"/>
    </xf>
    <xf numFmtId="49" fontId="50" fillId="0" borderId="0" xfId="75" applyNumberFormat="1" applyFont="1" applyFill="1" applyAlignment="1">
      <alignment horizontal="center"/>
    </xf>
    <xf numFmtId="4" fontId="21" fillId="0" borderId="40" xfId="0" applyNumberFormat="1" applyFont="1" applyFill="1" applyBorder="1" applyAlignment="1">
      <alignment horizontal="center" vertical="center" wrapText="1"/>
    </xf>
    <xf numFmtId="0" fontId="28" fillId="0" borderId="99" xfId="67" applyFont="1" applyFill="1" applyBorder="1" applyAlignment="1">
      <alignment horizontal="center"/>
    </xf>
    <xf numFmtId="49" fontId="28" fillId="0" borderId="55" xfId="78" applyNumberFormat="1" applyFont="1" applyFill="1" applyBorder="1" applyAlignment="1">
      <alignment horizontal="center"/>
    </xf>
    <xf numFmtId="0" fontId="28" fillId="0" borderId="93" xfId="78" applyFont="1" applyFill="1" applyBorder="1"/>
    <xf numFmtId="4" fontId="28" fillId="63" borderId="99" xfId="78" applyNumberFormat="1" applyFont="1" applyFill="1" applyBorder="1"/>
    <xf numFmtId="4" fontId="21" fillId="0" borderId="93" xfId="78" applyNumberFormat="1" applyFont="1" applyFill="1" applyBorder="1" applyAlignment="1">
      <alignment horizontal="center"/>
    </xf>
    <xf numFmtId="0" fontId="117" fillId="0" borderId="0" xfId="57" applyFont="1"/>
    <xf numFmtId="49" fontId="21" fillId="0" borderId="11" xfId="78" applyNumberFormat="1" applyFont="1" applyFill="1" applyBorder="1" applyAlignment="1">
      <alignment horizontal="right"/>
    </xf>
    <xf numFmtId="4" fontId="21" fillId="63" borderId="51" xfId="78" applyNumberFormat="1" applyFont="1" applyFill="1" applyBorder="1"/>
    <xf numFmtId="0" fontId="28" fillId="0" borderId="51" xfId="67" applyFont="1" applyFill="1" applyBorder="1" applyAlignment="1">
      <alignment horizontal="center"/>
    </xf>
    <xf numFmtId="49" fontId="28" fillId="0" borderId="11" xfId="78" applyNumberFormat="1" applyFont="1" applyFill="1" applyBorder="1" applyAlignment="1">
      <alignment horizontal="center"/>
    </xf>
    <xf numFmtId="4" fontId="28" fillId="63" borderId="51" xfId="78" applyNumberFormat="1" applyFont="1" applyFill="1" applyBorder="1"/>
    <xf numFmtId="4" fontId="21" fillId="0" borderId="43" xfId="78" applyNumberFormat="1" applyFont="1" applyFill="1" applyBorder="1" applyAlignment="1">
      <alignment horizontal="center"/>
    </xf>
    <xf numFmtId="4" fontId="117" fillId="0" borderId="0" xfId="57" applyNumberFormat="1" applyFont="1"/>
    <xf numFmtId="49" fontId="21" fillId="0" borderId="11" xfId="78" applyNumberFormat="1" applyFont="1" applyFill="1" applyBorder="1" applyAlignment="1">
      <alignment horizontal="center"/>
    </xf>
    <xf numFmtId="49" fontId="21" fillId="0" borderId="11" xfId="75" applyNumberFormat="1" applyFont="1" applyFill="1" applyBorder="1" applyAlignment="1">
      <alignment horizontal="right"/>
    </xf>
    <xf numFmtId="0" fontId="28" fillId="0" borderId="86" xfId="75" applyNumberFormat="1" applyFont="1" applyFill="1" applyBorder="1" applyAlignment="1">
      <alignment horizontal="center"/>
    </xf>
    <xf numFmtId="0" fontId="28" fillId="0" borderId="48" xfId="75" applyNumberFormat="1" applyFont="1" applyFill="1" applyBorder="1" applyAlignment="1">
      <alignment horizontal="center"/>
    </xf>
    <xf numFmtId="4" fontId="28" fillId="0" borderId="50" xfId="75" applyNumberFormat="1" applyFont="1" applyFill="1" applyBorder="1"/>
    <xf numFmtId="4" fontId="28" fillId="63" borderId="86" xfId="0" applyNumberFormat="1" applyFont="1" applyFill="1" applyBorder="1" applyAlignment="1">
      <alignment vertical="center" wrapText="1"/>
    </xf>
    <xf numFmtId="4" fontId="21" fillId="0" borderId="47" xfId="0" applyNumberFormat="1" applyFont="1" applyFill="1" applyBorder="1" applyAlignment="1">
      <alignment horizontal="center" vertical="center" wrapText="1"/>
    </xf>
    <xf numFmtId="0" fontId="21" fillId="0" borderId="51" xfId="75" applyNumberFormat="1" applyFont="1" applyFill="1" applyBorder="1" applyAlignment="1">
      <alignment horizontal="center"/>
    </xf>
    <xf numFmtId="4" fontId="21" fillId="0" borderId="16" xfId="75" applyNumberFormat="1" applyFont="1" applyFill="1" applyBorder="1"/>
    <xf numFmtId="0" fontId="21" fillId="0" borderId="10" xfId="75" applyNumberFormat="1" applyFont="1" applyFill="1" applyBorder="1" applyAlignment="1">
      <alignment horizontal="center"/>
    </xf>
    <xf numFmtId="0" fontId="21" fillId="0" borderId="89" xfId="75" applyNumberFormat="1" applyFont="1" applyFill="1" applyBorder="1" applyAlignment="1">
      <alignment horizontal="center"/>
    </xf>
    <xf numFmtId="49" fontId="21" fillId="0" borderId="121" xfId="75" applyNumberFormat="1" applyFont="1" applyFill="1" applyBorder="1" applyAlignment="1">
      <alignment horizontal="right"/>
    </xf>
    <xf numFmtId="4" fontId="21" fillId="0" borderId="156" xfId="75" applyNumberFormat="1" applyFont="1" applyFill="1" applyBorder="1"/>
    <xf numFmtId="4" fontId="21" fillId="63" borderId="100" xfId="0" applyNumberFormat="1" applyFont="1" applyFill="1" applyBorder="1" applyAlignment="1">
      <alignment vertical="center" wrapText="1"/>
    </xf>
    <xf numFmtId="0" fontId="21" fillId="61" borderId="52" xfId="0" applyFont="1" applyFill="1" applyBorder="1" applyAlignment="1">
      <alignment horizontal="center" vertical="center"/>
    </xf>
    <xf numFmtId="0" fontId="21" fillId="0" borderId="36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 wrapText="1"/>
    </xf>
    <xf numFmtId="4" fontId="21" fillId="63" borderId="52" xfId="0" applyNumberFormat="1" applyFont="1" applyFill="1" applyBorder="1" applyAlignment="1">
      <alignment horizontal="right" vertical="center"/>
    </xf>
    <xf numFmtId="4" fontId="21" fillId="62" borderId="32" xfId="0" applyNumberFormat="1" applyFont="1" applyFill="1" applyBorder="1" applyAlignment="1">
      <alignment horizontal="right" vertical="center"/>
    </xf>
    <xf numFmtId="4" fontId="21" fillId="0" borderId="44" xfId="0" applyNumberFormat="1" applyFont="1" applyBorder="1" applyAlignment="1">
      <alignment horizontal="left" vertical="center"/>
    </xf>
    <xf numFmtId="4" fontId="21" fillId="0" borderId="20" xfId="0" applyNumberFormat="1" applyFont="1" applyFill="1" applyBorder="1" applyAlignment="1">
      <alignment horizontal="center" vertical="center" wrapText="1"/>
    </xf>
    <xf numFmtId="0" fontId="28" fillId="0" borderId="84" xfId="67" applyFont="1" applyFill="1" applyBorder="1" applyAlignment="1">
      <alignment horizontal="center"/>
    </xf>
    <xf numFmtId="4" fontId="28" fillId="61" borderId="29" xfId="78" applyNumberFormat="1" applyFont="1" applyFill="1" applyBorder="1"/>
    <xf numFmtId="0" fontId="28" fillId="0" borderId="30" xfId="67" applyFont="1" applyFill="1" applyBorder="1" applyAlignment="1">
      <alignment horizontal="center"/>
    </xf>
    <xf numFmtId="49" fontId="28" fillId="0" borderId="48" xfId="78" applyNumberFormat="1" applyFont="1" applyFill="1" applyBorder="1" applyAlignment="1">
      <alignment horizontal="center"/>
    </xf>
    <xf numFmtId="0" fontId="28" fillId="0" borderId="50" xfId="78" applyFont="1" applyFill="1" applyBorder="1"/>
    <xf numFmtId="4" fontId="28" fillId="63" borderId="29" xfId="78" applyNumberFormat="1" applyFont="1" applyFill="1" applyBorder="1"/>
    <xf numFmtId="4" fontId="28" fillId="62" borderId="29" xfId="78" applyNumberFormat="1" applyFont="1" applyFill="1" applyBorder="1"/>
    <xf numFmtId="49" fontId="21" fillId="0" borderId="48" xfId="78" applyNumberFormat="1" applyFont="1" applyFill="1" applyBorder="1" applyAlignment="1">
      <alignment horizontal="right" vertical="center"/>
    </xf>
    <xf numFmtId="0" fontId="21" fillId="0" borderId="15" xfId="0" applyFont="1" applyBorder="1" applyAlignment="1">
      <alignment vertical="center" wrapText="1"/>
    </xf>
    <xf numFmtId="0" fontId="21" fillId="0" borderId="43" xfId="0" applyFont="1" applyBorder="1" applyAlignment="1">
      <alignment horizontal="center"/>
    </xf>
    <xf numFmtId="0" fontId="21" fillId="0" borderId="106" xfId="0" applyFont="1" applyBorder="1" applyAlignment="1">
      <alignment vertical="center" wrapText="1"/>
    </xf>
    <xf numFmtId="182" fontId="21" fillId="0" borderId="0" xfId="75" applyNumberFormat="1" applyFont="1" applyFill="1" applyBorder="1" applyAlignment="1">
      <alignment horizontal="right" vertical="center"/>
    </xf>
    <xf numFmtId="49" fontId="21" fillId="0" borderId="16" xfId="0" applyNumberFormat="1" applyFont="1" applyBorder="1" applyAlignment="1">
      <alignment vertical="center" wrapText="1"/>
    </xf>
    <xf numFmtId="4" fontId="21" fillId="62" borderId="23" xfId="78" applyNumberFormat="1" applyFont="1" applyFill="1" applyBorder="1" applyAlignment="1">
      <alignment vertical="center"/>
    </xf>
    <xf numFmtId="0" fontId="21" fillId="0" borderId="16" xfId="0" applyFont="1" applyBorder="1" applyAlignment="1">
      <alignment vertical="center" wrapText="1"/>
    </xf>
    <xf numFmtId="0" fontId="100" fillId="0" borderId="0" xfId="57" applyFont="1" applyFill="1"/>
    <xf numFmtId="4" fontId="100" fillId="0" borderId="0" xfId="57" applyNumberFormat="1" applyFont="1" applyFill="1"/>
    <xf numFmtId="4" fontId="21" fillId="61" borderId="29" xfId="78" applyNumberFormat="1" applyFont="1" applyFill="1" applyBorder="1" applyAlignment="1">
      <alignment vertical="center"/>
    </xf>
    <xf numFmtId="0" fontId="21" fillId="0" borderId="30" xfId="0" applyFont="1" applyBorder="1" applyAlignment="1">
      <alignment horizontal="center" vertical="center"/>
    </xf>
    <xf numFmtId="0" fontId="100" fillId="0" borderId="16" xfId="57" applyFont="1" applyFill="1" applyBorder="1"/>
    <xf numFmtId="4" fontId="21" fillId="63" borderId="29" xfId="78" applyNumberFormat="1" applyFont="1" applyFill="1" applyBorder="1" applyAlignment="1">
      <alignment vertical="center"/>
    </xf>
    <xf numFmtId="4" fontId="21" fillId="62" borderId="29" xfId="78" applyNumberFormat="1" applyFont="1" applyFill="1" applyBorder="1" applyAlignment="1">
      <alignment vertical="center"/>
    </xf>
    <xf numFmtId="0" fontId="21" fillId="0" borderId="47" xfId="0" applyFont="1" applyBorder="1" applyAlignment="1">
      <alignment horizontal="center"/>
    </xf>
    <xf numFmtId="49" fontId="100" fillId="0" borderId="106" xfId="57" applyNumberFormat="1" applyFont="1" applyFill="1" applyBorder="1" applyAlignment="1">
      <alignment horizontal="right"/>
    </xf>
    <xf numFmtId="4" fontId="100" fillId="63" borderId="67" xfId="57" applyNumberFormat="1" applyFont="1" applyFill="1" applyBorder="1"/>
    <xf numFmtId="49" fontId="100" fillId="0" borderId="106" xfId="57" applyNumberFormat="1" applyFont="1" applyBorder="1" applyAlignment="1">
      <alignment horizontal="right"/>
    </xf>
    <xf numFmtId="0" fontId="100" fillId="0" borderId="16" xfId="57" applyFont="1" applyBorder="1"/>
    <xf numFmtId="0" fontId="21" fillId="0" borderId="50" xfId="0" applyFont="1" applyBorder="1" applyAlignment="1">
      <alignment vertical="center" wrapText="1"/>
    </xf>
    <xf numFmtId="0" fontId="21" fillId="0" borderId="51" xfId="0" applyFont="1" applyBorder="1" applyAlignment="1">
      <alignment horizontal="center" vertical="center"/>
    </xf>
    <xf numFmtId="49" fontId="21" fillId="0" borderId="11" xfId="75" applyNumberFormat="1" applyFont="1" applyFill="1" applyBorder="1" applyAlignment="1">
      <alignment horizontal="right" vertical="center"/>
    </xf>
    <xf numFmtId="0" fontId="21" fillId="0" borderId="16" xfId="0" applyFont="1" applyBorder="1" applyAlignment="1">
      <alignment vertical="center"/>
    </xf>
    <xf numFmtId="49" fontId="100" fillId="0" borderId="11" xfId="57" applyNumberFormat="1" applyFont="1" applyBorder="1" applyAlignment="1">
      <alignment horizontal="right"/>
    </xf>
    <xf numFmtId="4" fontId="100" fillId="63" borderId="23" xfId="57" applyNumberFormat="1" applyFont="1" applyFill="1" applyBorder="1"/>
    <xf numFmtId="4" fontId="100" fillId="63" borderId="29" xfId="57" applyNumberFormat="1" applyFont="1" applyFill="1" applyBorder="1"/>
    <xf numFmtId="49" fontId="100" fillId="0" borderId="11" xfId="57" applyNumberFormat="1" applyFont="1" applyFill="1" applyBorder="1" applyAlignment="1">
      <alignment horizontal="right"/>
    </xf>
    <xf numFmtId="49" fontId="100" fillId="0" borderId="11" xfId="57" applyNumberFormat="1" applyFont="1" applyBorder="1" applyAlignment="1">
      <alignment horizontal="right" vertical="center"/>
    </xf>
    <xf numFmtId="0" fontId="100" fillId="0" borderId="16" xfId="57" applyFont="1" applyBorder="1" applyAlignment="1">
      <alignment vertical="center"/>
    </xf>
    <xf numFmtId="0" fontId="100" fillId="0" borderId="0" xfId="57" applyFont="1" applyAlignment="1">
      <alignment vertical="center"/>
    </xf>
    <xf numFmtId="4" fontId="100" fillId="0" borderId="0" xfId="57" applyNumberFormat="1" applyFont="1" applyAlignment="1">
      <alignment vertical="center"/>
    </xf>
    <xf numFmtId="0" fontId="21" fillId="0" borderId="16" xfId="57" applyFont="1" applyBorder="1"/>
    <xf numFmtId="0" fontId="28" fillId="0" borderId="86" xfId="67" applyFont="1" applyFill="1" applyBorder="1" applyAlignment="1">
      <alignment horizontal="center" vertical="center"/>
    </xf>
    <xf numFmtId="49" fontId="28" fillId="0" borderId="11" xfId="78" applyNumberFormat="1" applyFont="1" applyFill="1" applyBorder="1" applyAlignment="1">
      <alignment horizontal="center" vertical="center"/>
    </xf>
    <xf numFmtId="0" fontId="28" fillId="0" borderId="16" xfId="78" applyFont="1" applyFill="1" applyBorder="1" applyAlignment="1">
      <alignment vertical="center"/>
    </xf>
    <xf numFmtId="4" fontId="28" fillId="63" borderId="29" xfId="78" applyNumberFormat="1" applyFont="1" applyFill="1" applyBorder="1" applyAlignment="1">
      <alignment vertical="center"/>
    </xf>
    <xf numFmtId="4" fontId="28" fillId="62" borderId="29" xfId="78" applyNumberFormat="1" applyFont="1" applyFill="1" applyBorder="1" applyAlignment="1">
      <alignment vertical="center"/>
    </xf>
    <xf numFmtId="49" fontId="21" fillId="0" borderId="11" xfId="78" applyNumberFormat="1" applyFont="1" applyFill="1" applyBorder="1" applyAlignment="1">
      <alignment horizontal="center" vertical="center"/>
    </xf>
    <xf numFmtId="0" fontId="28" fillId="0" borderId="86" xfId="67" applyFont="1" applyFill="1" applyBorder="1" applyAlignment="1">
      <alignment horizontal="center"/>
    </xf>
    <xf numFmtId="4" fontId="21" fillId="61" borderId="53" xfId="78" applyNumberFormat="1" applyFont="1" applyFill="1" applyBorder="1"/>
    <xf numFmtId="0" fontId="21" fillId="0" borderId="52" xfId="0" applyFont="1" applyBorder="1" applyAlignment="1">
      <alignment horizontal="center"/>
    </xf>
    <xf numFmtId="49" fontId="21" fillId="0" borderId="41" xfId="75" applyNumberFormat="1" applyFont="1" applyFill="1" applyBorder="1" applyAlignment="1">
      <alignment horizontal="center"/>
    </xf>
    <xf numFmtId="4" fontId="21" fillId="63" borderId="53" xfId="78" applyNumberFormat="1" applyFont="1" applyFill="1" applyBorder="1"/>
    <xf numFmtId="4" fontId="21" fillId="62" borderId="53" xfId="78" applyNumberFormat="1" applyFont="1" applyFill="1" applyBorder="1"/>
    <xf numFmtId="0" fontId="28" fillId="0" borderId="0" xfId="67" applyFont="1" applyFill="1" applyBorder="1" applyAlignment="1">
      <alignment horizontal="center"/>
    </xf>
    <xf numFmtId="49" fontId="28" fillId="0" borderId="0" xfId="78" applyNumberFormat="1" applyFont="1" applyFill="1" applyBorder="1" applyAlignment="1">
      <alignment horizontal="center"/>
    </xf>
    <xf numFmtId="0" fontId="28" fillId="0" borderId="0" xfId="78" applyFont="1" applyFill="1" applyBorder="1"/>
    <xf numFmtId="4" fontId="28" fillId="0" borderId="0" xfId="78" applyNumberFormat="1" applyFont="1" applyFill="1" applyBorder="1"/>
    <xf numFmtId="0" fontId="21" fillId="0" borderId="26" xfId="75" applyFont="1" applyBorder="1" applyAlignment="1">
      <alignment horizontal="center" vertical="center"/>
    </xf>
    <xf numFmtId="49" fontId="21" fillId="0" borderId="157" xfId="75" applyNumberFormat="1" applyFont="1" applyBorder="1" applyAlignment="1">
      <alignment horizontal="center" vertical="center"/>
    </xf>
    <xf numFmtId="4" fontId="21" fillId="62" borderId="96" xfId="0" applyNumberFormat="1" applyFont="1" applyFill="1" applyBorder="1" applyAlignment="1">
      <alignment vertical="center"/>
    </xf>
    <xf numFmtId="4" fontId="21" fillId="0" borderId="53" xfId="0" applyNumberFormat="1" applyFont="1" applyFill="1" applyBorder="1" applyAlignment="1">
      <alignment horizontal="center" vertical="center"/>
    </xf>
    <xf numFmtId="4" fontId="109" fillId="63" borderId="39" xfId="75" applyNumberFormat="1" applyFont="1" applyFill="1" applyBorder="1" applyAlignment="1">
      <alignment horizontal="right" vertical="center" wrapText="1"/>
    </xf>
    <xf numFmtId="0" fontId="21" fillId="0" borderId="93" xfId="0" applyFont="1" applyBorder="1" applyAlignment="1">
      <alignment vertical="center"/>
    </xf>
    <xf numFmtId="2" fontId="21" fillId="62" borderId="23" xfId="0" applyNumberFormat="1" applyFont="1" applyFill="1" applyBorder="1" applyAlignment="1">
      <alignment vertical="center"/>
    </xf>
    <xf numFmtId="0" fontId="21" fillId="0" borderId="43" xfId="0" applyFont="1" applyBorder="1" applyAlignment="1">
      <alignment vertical="center"/>
    </xf>
    <xf numFmtId="4" fontId="109" fillId="63" borderId="51" xfId="75" applyNumberFormat="1" applyFont="1" applyFill="1" applyBorder="1" applyAlignment="1">
      <alignment horizontal="right" vertical="center" wrapText="1"/>
    </xf>
    <xf numFmtId="2" fontId="21" fillId="62" borderId="29" xfId="0" applyNumberFormat="1" applyFont="1" applyFill="1" applyBorder="1" applyAlignment="1">
      <alignment vertical="center"/>
    </xf>
    <xf numFmtId="4" fontId="109" fillId="63" borderId="23" xfId="75" applyNumberFormat="1" applyFont="1" applyFill="1" applyBorder="1" applyAlignment="1">
      <alignment horizontal="right" vertical="center" wrapText="1"/>
    </xf>
    <xf numFmtId="4" fontId="96" fillId="61" borderId="32" xfId="75" applyNumberFormat="1" applyFont="1" applyFill="1" applyBorder="1" applyAlignment="1">
      <alignment horizontal="right" vertical="center" wrapText="1"/>
    </xf>
    <xf numFmtId="2" fontId="21" fillId="62" borderId="32" xfId="0" applyNumberFormat="1" applyFont="1" applyFill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21" fillId="0" borderId="107" xfId="0" applyFont="1" applyBorder="1" applyAlignment="1">
      <alignment vertical="center"/>
    </xf>
    <xf numFmtId="0" fontId="26" fillId="0" borderId="0" xfId="81" applyFont="1" applyFill="1" applyAlignment="1">
      <alignment horizontal="center"/>
    </xf>
    <xf numFmtId="0" fontId="21" fillId="0" borderId="74" xfId="75" applyFont="1" applyBorder="1" applyAlignment="1">
      <alignment vertical="center"/>
    </xf>
    <xf numFmtId="49" fontId="21" fillId="0" borderId="119" xfId="75" applyNumberFormat="1" applyFont="1" applyBorder="1" applyAlignment="1">
      <alignment horizontal="center" vertical="center"/>
    </xf>
    <xf numFmtId="0" fontId="21" fillId="0" borderId="74" xfId="75" applyFont="1" applyBorder="1" applyAlignment="1">
      <alignment horizontal="left"/>
    </xf>
    <xf numFmtId="0" fontId="21" fillId="0" borderId="88" xfId="0" applyFont="1" applyBorder="1" applyAlignment="1">
      <alignment horizontal="center"/>
    </xf>
    <xf numFmtId="49" fontId="21" fillId="0" borderId="119" xfId="0" applyNumberFormat="1" applyFont="1" applyBorder="1" applyAlignment="1">
      <alignment horizontal="center"/>
    </xf>
    <xf numFmtId="0" fontId="21" fillId="0" borderId="120" xfId="0" applyFont="1" applyBorder="1"/>
    <xf numFmtId="49" fontId="21" fillId="0" borderId="11" xfId="0" applyNumberFormat="1" applyFont="1" applyBorder="1" applyAlignment="1">
      <alignment horizontal="center"/>
    </xf>
    <xf numFmtId="4" fontId="21" fillId="61" borderId="23" xfId="0" applyNumberFormat="1" applyFont="1" applyFill="1" applyBorder="1" applyAlignment="1">
      <alignment horizontal="center" vertical="center" wrapText="1"/>
    </xf>
    <xf numFmtId="4" fontId="21" fillId="61" borderId="32" xfId="0" applyNumberFormat="1" applyFont="1" applyFill="1" applyBorder="1" applyAlignment="1">
      <alignment horizontal="center" vertical="center" wrapText="1"/>
    </xf>
    <xf numFmtId="0" fontId="21" fillId="0" borderId="35" xfId="0" applyFont="1" applyBorder="1"/>
    <xf numFmtId="0" fontId="21" fillId="0" borderId="44" xfId="0" applyFont="1" applyBorder="1" applyAlignment="1">
      <alignment horizontal="center"/>
    </xf>
    <xf numFmtId="0" fontId="24" fillId="0" borderId="0" xfId="0" applyFont="1" applyAlignment="1">
      <alignment horizontal="center" wrapText="1"/>
    </xf>
    <xf numFmtId="0" fontId="45" fillId="0" borderId="48" xfId="70" applyFont="1" applyBorder="1" applyAlignment="1">
      <alignment horizontal="center"/>
    </xf>
    <xf numFmtId="0" fontId="48" fillId="0" borderId="48" xfId="70" applyFont="1" applyBorder="1" applyAlignment="1">
      <alignment horizontal="center"/>
    </xf>
    <xf numFmtId="0" fontId="21" fillId="0" borderId="50" xfId="70" applyFont="1" applyBorder="1" applyAlignment="1">
      <alignment horizontal="center"/>
    </xf>
    <xf numFmtId="4" fontId="21" fillId="61" borderId="53" xfId="0" applyNumberFormat="1" applyFont="1" applyFill="1" applyBorder="1" applyAlignment="1">
      <alignment vertical="center" wrapText="1"/>
    </xf>
    <xf numFmtId="0" fontId="45" fillId="0" borderId="41" xfId="70" applyFont="1" applyBorder="1" applyAlignment="1">
      <alignment horizontal="center"/>
    </xf>
    <xf numFmtId="0" fontId="48" fillId="0" borderId="97" xfId="70" applyFont="1" applyBorder="1" applyAlignment="1">
      <alignment horizontal="center"/>
    </xf>
    <xf numFmtId="0" fontId="21" fillId="0" borderId="31" xfId="70" applyFont="1" applyBorder="1" applyAlignment="1">
      <alignment horizontal="center"/>
    </xf>
    <xf numFmtId="4" fontId="31" fillId="0" borderId="24" xfId="0" applyNumberFormat="1" applyFont="1" applyFill="1" applyBorder="1" applyAlignment="1">
      <alignment vertical="center" wrapText="1"/>
    </xf>
    <xf numFmtId="4" fontId="96" fillId="61" borderId="52" xfId="75" applyNumberFormat="1" applyFont="1" applyFill="1" applyBorder="1" applyAlignment="1">
      <alignment horizontal="right" vertical="center" wrapText="1"/>
    </xf>
    <xf numFmtId="4" fontId="53" fillId="0" borderId="0" xfId="0" applyNumberFormat="1" applyFont="1" applyFill="1" applyBorder="1" applyAlignment="1">
      <alignment vertical="center" wrapText="1"/>
    </xf>
    <xf numFmtId="4" fontId="28" fillId="62" borderId="86" xfId="0" applyNumberFormat="1" applyFont="1" applyFill="1" applyBorder="1" applyAlignment="1">
      <alignment vertical="center"/>
    </xf>
    <xf numFmtId="4" fontId="21" fillId="62" borderId="100" xfId="0" applyNumberFormat="1" applyFont="1" applyFill="1" applyBorder="1" applyAlignment="1">
      <alignment vertical="center"/>
    </xf>
    <xf numFmtId="4" fontId="28" fillId="0" borderId="39" xfId="0" applyNumberFormat="1" applyFont="1" applyFill="1" applyBorder="1" applyAlignment="1">
      <alignment horizontal="center" vertical="center" wrapText="1"/>
    </xf>
    <xf numFmtId="4" fontId="21" fillId="0" borderId="46" xfId="0" applyNumberFormat="1" applyFont="1" applyFill="1" applyBorder="1" applyAlignment="1">
      <alignment horizontal="center" vertical="center" wrapText="1"/>
    </xf>
    <xf numFmtId="0" fontId="24" fillId="62" borderId="99" xfId="81" applyFont="1" applyFill="1" applyBorder="1" applyAlignment="1">
      <alignment horizontal="center" vertical="center" wrapText="1"/>
    </xf>
    <xf numFmtId="0" fontId="28" fillId="0" borderId="158" xfId="78" applyFont="1" applyBorder="1"/>
    <xf numFmtId="4" fontId="118" fillId="0" borderId="0" xfId="75" applyNumberFormat="1" applyFont="1" applyAlignment="1">
      <alignment horizontal="center"/>
    </xf>
    <xf numFmtId="4" fontId="21" fillId="0" borderId="0" xfId="0" applyNumberFormat="1" applyFont="1" applyAlignment="1">
      <alignment horizontal="center"/>
    </xf>
    <xf numFmtId="49" fontId="21" fillId="0" borderId="45" xfId="0" quotePrefix="1" applyNumberFormat="1" applyFont="1" applyBorder="1" applyAlignment="1">
      <alignment horizontal="center" vertical="center"/>
    </xf>
    <xf numFmtId="49" fontId="26" fillId="0" borderId="0" xfId="75" applyNumberFormat="1" applyFont="1" applyAlignment="1">
      <alignment vertical="center"/>
    </xf>
    <xf numFmtId="0" fontId="24" fillId="0" borderId="0" xfId="0" applyFont="1" applyAlignment="1">
      <alignment horizontal="right"/>
    </xf>
    <xf numFmtId="0" fontId="31" fillId="0" borderId="20" xfId="75" applyFont="1" applyBorder="1" applyAlignment="1">
      <alignment horizontal="center" vertical="center" wrapText="1"/>
    </xf>
    <xf numFmtId="4" fontId="21" fillId="64" borderId="19" xfId="75" applyNumberFormat="1" applyFont="1" applyFill="1" applyBorder="1" applyAlignment="1">
      <alignment vertical="center" wrapText="1"/>
    </xf>
    <xf numFmtId="4" fontId="21" fillId="64" borderId="18" xfId="75" applyNumberFormat="1" applyFont="1" applyFill="1" applyBorder="1" applyAlignment="1">
      <alignment vertical="center" wrapText="1"/>
    </xf>
    <xf numFmtId="4" fontId="21" fillId="61" borderId="20" xfId="0" applyNumberFormat="1" applyFont="1" applyFill="1" applyBorder="1" applyAlignment="1">
      <alignment horizontal="right" vertical="center" wrapText="1"/>
    </xf>
    <xf numFmtId="0" fontId="21" fillId="0" borderId="79" xfId="75" applyFont="1" applyBorder="1" applyAlignment="1">
      <alignment horizontal="center" vertical="center" wrapText="1"/>
    </xf>
    <xf numFmtId="49" fontId="21" fillId="0" borderId="37" xfId="75" applyNumberFormat="1" applyFont="1" applyBorder="1" applyAlignment="1">
      <alignment horizontal="center" vertical="center" wrapText="1"/>
    </xf>
    <xf numFmtId="0" fontId="48" fillId="0" borderId="81" xfId="84" applyFont="1" applyBorder="1" applyAlignment="1">
      <alignment horizontal="left" vertical="center" wrapText="1"/>
    </xf>
    <xf numFmtId="4" fontId="21" fillId="64" borderId="35" xfId="0" applyNumberFormat="1" applyFont="1" applyFill="1" applyBorder="1" applyAlignment="1">
      <alignment vertical="center" wrapText="1"/>
    </xf>
    <xf numFmtId="4" fontId="48" fillId="64" borderId="18" xfId="84" applyNumberFormat="1" applyFont="1" applyFill="1" applyBorder="1" applyAlignment="1">
      <alignment horizontal="right" vertical="center" wrapText="1"/>
    </xf>
    <xf numFmtId="4" fontId="21" fillId="63" borderId="20" xfId="0" applyNumberFormat="1" applyFont="1" applyFill="1" applyBorder="1" applyAlignment="1">
      <alignment vertical="center" wrapText="1"/>
    </xf>
    <xf numFmtId="4" fontId="21" fillId="62" borderId="20" xfId="0" applyNumberFormat="1" applyFont="1" applyFill="1" applyBorder="1" applyAlignment="1">
      <alignment vertical="center" wrapText="1"/>
    </xf>
    <xf numFmtId="0" fontId="21" fillId="0" borderId="107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49" fontId="50" fillId="0" borderId="0" xfId="75" applyNumberFormat="1" applyFont="1" applyFill="1" applyAlignment="1">
      <alignment horizontal="center" vertical="center"/>
    </xf>
    <xf numFmtId="4" fontId="28" fillId="61" borderId="39" xfId="78" applyNumberFormat="1" applyFont="1" applyFill="1" applyBorder="1" applyAlignment="1">
      <alignment vertical="center"/>
    </xf>
    <xf numFmtId="0" fontId="28" fillId="0" borderId="99" xfId="67" applyFont="1" applyFill="1" applyBorder="1" applyAlignment="1">
      <alignment horizontal="center" vertical="center"/>
    </xf>
    <xf numFmtId="49" fontId="28" fillId="0" borderId="55" xfId="78" applyNumberFormat="1" applyFont="1" applyFill="1" applyBorder="1" applyAlignment="1">
      <alignment horizontal="center" vertical="center"/>
    </xf>
    <xf numFmtId="0" fontId="28" fillId="0" borderId="125" xfId="78" applyFont="1" applyFill="1" applyBorder="1" applyAlignment="1">
      <alignment vertical="center"/>
    </xf>
    <xf numFmtId="4" fontId="28" fillId="63" borderId="39" xfId="78" applyNumberFormat="1" applyFont="1" applyFill="1" applyBorder="1" applyAlignment="1">
      <alignment vertical="center"/>
    </xf>
    <xf numFmtId="4" fontId="28" fillId="62" borderId="39" xfId="78" applyNumberFormat="1" applyFont="1" applyFill="1" applyBorder="1" applyAlignment="1">
      <alignment vertical="center"/>
    </xf>
    <xf numFmtId="0" fontId="21" fillId="0" borderId="11" xfId="78" applyFont="1" applyFill="1" applyBorder="1" applyAlignment="1">
      <alignment vertical="center"/>
    </xf>
    <xf numFmtId="0" fontId="21" fillId="0" borderId="11" xfId="78" applyFont="1" applyFill="1" applyBorder="1" applyAlignment="1">
      <alignment vertical="center" wrapText="1"/>
    </xf>
    <xf numFmtId="49" fontId="100" fillId="0" borderId="106" xfId="57" applyNumberFormat="1" applyFont="1" applyBorder="1" applyAlignment="1">
      <alignment horizontal="center"/>
    </xf>
    <xf numFmtId="4" fontId="28" fillId="61" borderId="29" xfId="78" applyNumberFormat="1" applyFont="1" applyFill="1" applyBorder="1" applyAlignment="1">
      <alignment vertical="center"/>
    </xf>
    <xf numFmtId="0" fontId="28" fillId="0" borderId="30" xfId="67" applyFont="1" applyFill="1" applyBorder="1" applyAlignment="1">
      <alignment horizontal="center" vertical="center"/>
    </xf>
    <xf numFmtId="49" fontId="28" fillId="0" borderId="48" xfId="78" applyNumberFormat="1" applyFont="1" applyFill="1" applyBorder="1" applyAlignment="1">
      <alignment horizontal="center" vertical="center"/>
    </xf>
    <xf numFmtId="0" fontId="28" fillId="0" borderId="48" xfId="78" applyFont="1" applyFill="1" applyBorder="1" applyAlignment="1">
      <alignment vertical="center"/>
    </xf>
    <xf numFmtId="4" fontId="28" fillId="61" borderId="23" xfId="78" applyNumberFormat="1" applyFont="1" applyFill="1" applyBorder="1" applyAlignment="1">
      <alignment vertical="center"/>
    </xf>
    <xf numFmtId="0" fontId="28" fillId="0" borderId="10" xfId="67" applyFont="1" applyFill="1" applyBorder="1" applyAlignment="1">
      <alignment horizontal="center" vertical="center"/>
    </xf>
    <xf numFmtId="0" fontId="28" fillId="0" borderId="11" xfId="78" applyFont="1" applyFill="1" applyBorder="1" applyAlignment="1">
      <alignment vertical="center"/>
    </xf>
    <xf numFmtId="4" fontId="28" fillId="63" borderId="23" xfId="78" applyNumberFormat="1" applyFont="1" applyFill="1" applyBorder="1" applyAlignment="1">
      <alignment vertical="center"/>
    </xf>
    <xf numFmtId="4" fontId="28" fillId="62" borderId="23" xfId="78" applyNumberFormat="1" applyFont="1" applyFill="1" applyBorder="1" applyAlignment="1">
      <alignment vertical="center"/>
    </xf>
    <xf numFmtId="0" fontId="21" fillId="0" borderId="30" xfId="67" applyFont="1" applyFill="1" applyBorder="1" applyAlignment="1">
      <alignment horizontal="center" vertical="center"/>
    </xf>
    <xf numFmtId="49" fontId="21" fillId="0" borderId="48" xfId="78" applyNumberFormat="1" applyFont="1" applyFill="1" applyBorder="1" applyAlignment="1">
      <alignment horizontal="center" vertical="center"/>
    </xf>
    <xf numFmtId="0" fontId="21" fillId="0" borderId="48" xfId="78" applyFont="1" applyFill="1" applyBorder="1" applyAlignment="1">
      <alignment vertical="center"/>
    </xf>
    <xf numFmtId="0" fontId="21" fillId="0" borderId="11" xfId="77" applyFont="1" applyFill="1" applyBorder="1" applyAlignment="1">
      <alignment vertical="center"/>
    </xf>
    <xf numFmtId="0" fontId="21" fillId="64" borderId="51" xfId="67" applyFont="1" applyFill="1" applyBorder="1" applyAlignment="1">
      <alignment horizontal="center" vertical="center"/>
    </xf>
    <xf numFmtId="49" fontId="21" fillId="64" borderId="15" xfId="78" applyNumberFormat="1" applyFont="1" applyFill="1" applyBorder="1" applyAlignment="1">
      <alignment horizontal="center" vertical="center"/>
    </xf>
    <xf numFmtId="0" fontId="21" fillId="64" borderId="16" xfId="78" applyFont="1" applyFill="1" applyBorder="1" applyAlignment="1">
      <alignment vertical="center"/>
    </xf>
    <xf numFmtId="49" fontId="21" fillId="0" borderId="15" xfId="78" applyNumberFormat="1" applyFont="1" applyFill="1" applyBorder="1" applyAlignment="1">
      <alignment horizontal="center" vertical="center"/>
    </xf>
    <xf numFmtId="0" fontId="21" fillId="0" borderId="15" xfId="78" applyFont="1" applyFill="1" applyBorder="1" applyAlignment="1">
      <alignment vertical="center"/>
    </xf>
    <xf numFmtId="4" fontId="21" fillId="64" borderId="16" xfId="0" applyNumberFormat="1" applyFont="1" applyFill="1" applyBorder="1" applyAlignment="1">
      <alignment horizontal="center" vertical="center" wrapText="1"/>
    </xf>
    <xf numFmtId="4" fontId="21" fillId="0" borderId="0" xfId="78" applyNumberFormat="1" applyFont="1" applyFill="1" applyBorder="1" applyAlignment="1">
      <alignment vertical="center"/>
    </xf>
    <xf numFmtId="0" fontId="21" fillId="0" borderId="0" xfId="78" applyFont="1" applyFill="1" applyBorder="1" applyAlignment="1">
      <alignment vertical="center"/>
    </xf>
    <xf numFmtId="0" fontId="100" fillId="0" borderId="0" xfId="57" applyFont="1" applyFill="1" applyBorder="1" applyAlignment="1">
      <alignment vertical="center"/>
    </xf>
    <xf numFmtId="0" fontId="21" fillId="64" borderId="11" xfId="78" applyFont="1" applyFill="1" applyBorder="1" applyAlignment="1">
      <alignment vertical="center"/>
    </xf>
    <xf numFmtId="4" fontId="21" fillId="0" borderId="50" xfId="75" applyNumberFormat="1" applyFont="1" applyFill="1" applyBorder="1" applyAlignment="1">
      <alignment horizontal="center" vertical="center" wrapText="1"/>
    </xf>
    <xf numFmtId="49" fontId="100" fillId="0" borderId="106" xfId="57" applyNumberFormat="1" applyFont="1" applyBorder="1" applyAlignment="1">
      <alignment horizontal="center" vertical="center"/>
    </xf>
    <xf numFmtId="0" fontId="28" fillId="0" borderId="86" xfId="75" applyNumberFormat="1" applyFont="1" applyFill="1" applyBorder="1" applyAlignment="1">
      <alignment horizontal="center" vertical="center"/>
    </xf>
    <xf numFmtId="0" fontId="28" fillId="0" borderId="48" xfId="75" applyNumberFormat="1" applyFont="1" applyFill="1" applyBorder="1" applyAlignment="1">
      <alignment horizontal="center" vertical="center"/>
    </xf>
    <xf numFmtId="4" fontId="28" fillId="0" borderId="50" xfId="75" applyNumberFormat="1" applyFont="1" applyFill="1" applyBorder="1" applyAlignment="1">
      <alignment vertical="center"/>
    </xf>
    <xf numFmtId="0" fontId="21" fillId="0" borderId="51" xfId="75" applyNumberFormat="1" applyFont="1" applyFill="1" applyBorder="1" applyAlignment="1">
      <alignment horizontal="center" vertical="center"/>
    </xf>
    <xf numFmtId="4" fontId="21" fillId="0" borderId="16" xfId="75" applyNumberFormat="1" applyFont="1" applyFill="1" applyBorder="1" applyAlignment="1">
      <alignment vertical="center" wrapText="1"/>
    </xf>
    <xf numFmtId="0" fontId="21" fillId="0" borderId="10" xfId="75" applyNumberFormat="1" applyFont="1" applyFill="1" applyBorder="1" applyAlignment="1">
      <alignment horizontal="center" vertical="center"/>
    </xf>
    <xf numFmtId="0" fontId="21" fillId="0" borderId="33" xfId="75" applyNumberFormat="1" applyFont="1" applyFill="1" applyBorder="1" applyAlignment="1">
      <alignment horizontal="center" vertical="center"/>
    </xf>
    <xf numFmtId="49" fontId="21" fillId="0" borderId="97" xfId="75" applyNumberFormat="1" applyFont="1" applyFill="1" applyBorder="1" applyAlignment="1">
      <alignment horizontal="center" vertical="center"/>
    </xf>
    <xf numFmtId="4" fontId="21" fillId="0" borderId="54" xfId="75" applyNumberFormat="1" applyFont="1" applyFill="1" applyBorder="1" applyAlignment="1">
      <alignment vertical="center" wrapText="1"/>
    </xf>
    <xf numFmtId="4" fontId="21" fillId="62" borderId="53" xfId="0" applyNumberFormat="1" applyFont="1" applyFill="1" applyBorder="1" applyAlignment="1">
      <alignment vertical="center" wrapText="1"/>
    </xf>
    <xf numFmtId="4" fontId="21" fillId="0" borderId="54" xfId="0" applyNumberFormat="1" applyFont="1" applyFill="1" applyBorder="1" applyAlignment="1">
      <alignment horizontal="center" vertical="center" wrapText="1"/>
    </xf>
    <xf numFmtId="0" fontId="28" fillId="0" borderId="84" xfId="67" applyFont="1" applyFill="1" applyBorder="1" applyAlignment="1">
      <alignment horizontal="center" vertical="center"/>
    </xf>
    <xf numFmtId="0" fontId="28" fillId="0" borderId="17" xfId="78" applyFont="1" applyFill="1" applyBorder="1" applyAlignment="1">
      <alignment vertical="center"/>
    </xf>
    <xf numFmtId="4" fontId="28" fillId="63" borderId="125" xfId="78" applyNumberFormat="1" applyFont="1" applyFill="1" applyBorder="1" applyAlignment="1">
      <alignment vertical="center"/>
    </xf>
    <xf numFmtId="4" fontId="28" fillId="62" borderId="99" xfId="78" applyNumberFormat="1" applyFont="1" applyFill="1" applyBorder="1" applyAlignment="1">
      <alignment vertical="center"/>
    </xf>
    <xf numFmtId="0" fontId="79" fillId="0" borderId="0" xfId="57" applyAlignment="1">
      <alignment vertical="center"/>
    </xf>
    <xf numFmtId="0" fontId="21" fillId="0" borderId="16" xfId="78" applyFont="1" applyFill="1" applyBorder="1" applyAlignment="1">
      <alignment vertical="center"/>
    </xf>
    <xf numFmtId="4" fontId="21" fillId="63" borderId="106" xfId="78" applyNumberFormat="1" applyFont="1" applyFill="1" applyBorder="1" applyAlignment="1">
      <alignment vertical="center"/>
    </xf>
    <xf numFmtId="4" fontId="21" fillId="62" borderId="51" xfId="78" applyNumberFormat="1" applyFont="1" applyFill="1" applyBorder="1" applyAlignment="1">
      <alignment vertical="center"/>
    </xf>
    <xf numFmtId="0" fontId="21" fillId="0" borderId="50" xfId="78" applyFont="1" applyFill="1" applyBorder="1" applyAlignment="1">
      <alignment vertical="center"/>
    </xf>
    <xf numFmtId="4" fontId="21" fillId="63" borderId="134" xfId="78" applyNumberFormat="1" applyFont="1" applyFill="1" applyBorder="1" applyAlignment="1">
      <alignment vertical="center"/>
    </xf>
    <xf numFmtId="4" fontId="21" fillId="62" borderId="86" xfId="78" applyNumberFormat="1" applyFont="1" applyFill="1" applyBorder="1" applyAlignment="1">
      <alignment vertical="center"/>
    </xf>
    <xf numFmtId="4" fontId="21" fillId="0" borderId="29" xfId="75" applyNumberFormat="1" applyFont="1" applyFill="1" applyBorder="1" applyAlignment="1">
      <alignment horizontal="center" vertical="center" wrapText="1"/>
    </xf>
    <xf numFmtId="4" fontId="21" fillId="61" borderId="29" xfId="78" applyNumberFormat="1" applyFont="1" applyFill="1" applyBorder="1" applyAlignment="1">
      <alignment vertical="center" wrapText="1"/>
    </xf>
    <xf numFmtId="0" fontId="21" fillId="0" borderId="30" xfId="67" applyFont="1" applyFill="1" applyBorder="1" applyAlignment="1">
      <alignment horizontal="center" vertical="center" wrapText="1"/>
    </xf>
    <xf numFmtId="0" fontId="21" fillId="0" borderId="16" xfId="78" applyFont="1" applyBorder="1" applyAlignment="1">
      <alignment vertical="center" wrapText="1"/>
    </xf>
    <xf numFmtId="4" fontId="21" fillId="63" borderId="106" xfId="67" applyNumberFormat="1" applyFont="1" applyFill="1" applyBorder="1" applyAlignment="1">
      <alignment vertical="center" wrapText="1"/>
    </xf>
    <xf numFmtId="4" fontId="21" fillId="62" borderId="86" xfId="78" applyNumberFormat="1" applyFont="1" applyFill="1" applyBorder="1" applyAlignment="1">
      <alignment vertical="center" wrapText="1"/>
    </xf>
    <xf numFmtId="0" fontId="28" fillId="0" borderId="50" xfId="78" applyFont="1" applyFill="1" applyBorder="1" applyAlignment="1">
      <alignment vertical="center"/>
    </xf>
    <xf numFmtId="4" fontId="28" fillId="63" borderId="134" xfId="78" applyNumberFormat="1" applyFont="1" applyFill="1" applyBorder="1" applyAlignment="1">
      <alignment vertical="center"/>
    </xf>
    <xf numFmtId="4" fontId="28" fillId="62" borderId="86" xfId="78" applyNumberFormat="1" applyFont="1" applyFill="1" applyBorder="1" applyAlignment="1">
      <alignment vertical="center"/>
    </xf>
    <xf numFmtId="4" fontId="21" fillId="0" borderId="29" xfId="0" applyNumberFormat="1" applyFont="1" applyFill="1" applyBorder="1" applyAlignment="1">
      <alignment horizontal="center" vertical="center" wrapText="1"/>
    </xf>
    <xf numFmtId="4" fontId="21" fillId="61" borderId="29" xfId="67" applyNumberFormat="1" applyFont="1" applyFill="1" applyBorder="1" applyAlignment="1">
      <alignment vertical="center"/>
    </xf>
    <xf numFmtId="0" fontId="21" fillId="0" borderId="86" xfId="78" applyFont="1" applyBorder="1" applyAlignment="1">
      <alignment horizontal="center" vertical="center"/>
    </xf>
    <xf numFmtId="0" fontId="21" fillId="0" borderId="47" xfId="78" applyFont="1" applyBorder="1" applyAlignment="1">
      <alignment vertical="center" wrapText="1"/>
    </xf>
    <xf numFmtId="4" fontId="21" fillId="63" borderId="134" xfId="67" applyNumberFormat="1" applyFont="1" applyFill="1" applyBorder="1" applyAlignment="1">
      <alignment vertical="center"/>
    </xf>
    <xf numFmtId="4" fontId="21" fillId="62" borderId="86" xfId="67" applyNumberFormat="1" applyFont="1" applyFill="1" applyBorder="1" applyAlignment="1">
      <alignment vertical="center"/>
    </xf>
    <xf numFmtId="4" fontId="21" fillId="0" borderId="29" xfId="67" applyNumberFormat="1" applyFont="1" applyFill="1" applyBorder="1" applyAlignment="1">
      <alignment horizontal="center" vertical="center"/>
    </xf>
    <xf numFmtId="4" fontId="96" fillId="64" borderId="29" xfId="67" applyNumberFormat="1" applyFont="1" applyFill="1" applyBorder="1" applyAlignment="1">
      <alignment horizontal="center" vertical="center"/>
    </xf>
    <xf numFmtId="0" fontId="100" fillId="0" borderId="16" xfId="57" applyFont="1" applyBorder="1" applyAlignment="1">
      <alignment vertical="center" wrapText="1"/>
    </xf>
    <xf numFmtId="4" fontId="21" fillId="64" borderId="46" xfId="0" applyNumberFormat="1" applyFont="1" applyFill="1" applyBorder="1" applyAlignment="1">
      <alignment horizontal="center" vertical="center" wrapText="1"/>
    </xf>
    <xf numFmtId="4" fontId="21" fillId="61" borderId="23" xfId="67" applyNumberFormat="1" applyFont="1" applyFill="1" applyBorder="1" applyAlignment="1">
      <alignment vertical="center"/>
    </xf>
    <xf numFmtId="0" fontId="21" fillId="0" borderId="51" xfId="78" applyFont="1" applyBorder="1" applyAlignment="1">
      <alignment horizontal="center" vertical="center"/>
    </xf>
    <xf numFmtId="0" fontId="21" fillId="0" borderId="43" xfId="78" applyFont="1" applyBorder="1" applyAlignment="1">
      <alignment vertical="center" wrapText="1"/>
    </xf>
    <xf numFmtId="4" fontId="21" fillId="63" borderId="106" xfId="67" applyNumberFormat="1" applyFont="1" applyFill="1" applyBorder="1" applyAlignment="1">
      <alignment vertical="center"/>
    </xf>
    <xf numFmtId="4" fontId="21" fillId="62" borderId="51" xfId="67" applyNumberFormat="1" applyFont="1" applyFill="1" applyBorder="1" applyAlignment="1">
      <alignment vertical="center"/>
    </xf>
    <xf numFmtId="4" fontId="21" fillId="64" borderId="23" xfId="0" applyNumberFormat="1" applyFont="1" applyFill="1" applyBorder="1" applyAlignment="1">
      <alignment horizontal="center" vertical="center" wrapText="1"/>
    </xf>
    <xf numFmtId="49" fontId="100" fillId="0" borderId="11" xfId="57" applyNumberFormat="1" applyFont="1" applyBorder="1" applyAlignment="1">
      <alignment vertical="center"/>
    </xf>
    <xf numFmtId="4" fontId="21" fillId="64" borderId="29" xfId="0" applyNumberFormat="1" applyFont="1" applyFill="1" applyBorder="1" applyAlignment="1">
      <alignment horizontal="center" vertical="center" wrapText="1"/>
    </xf>
    <xf numFmtId="0" fontId="21" fillId="0" borderId="10" xfId="78" applyFont="1" applyBorder="1" applyAlignment="1">
      <alignment horizontal="center" vertical="center"/>
    </xf>
    <xf numFmtId="0" fontId="21" fillId="0" borderId="16" xfId="78" applyFont="1" applyBorder="1" applyAlignment="1">
      <alignment vertical="center"/>
    </xf>
    <xf numFmtId="4" fontId="96" fillId="64" borderId="23" xfId="0" applyNumberFormat="1" applyFont="1" applyFill="1" applyBorder="1" applyAlignment="1">
      <alignment horizontal="center" vertical="center" wrapText="1"/>
    </xf>
    <xf numFmtId="4" fontId="79" fillId="0" borderId="0" xfId="57" applyNumberFormat="1" applyAlignment="1">
      <alignment vertical="center"/>
    </xf>
    <xf numFmtId="4" fontId="21" fillId="61" borderId="32" xfId="67" applyNumberFormat="1" applyFont="1" applyFill="1" applyBorder="1" applyAlignment="1">
      <alignment vertical="center"/>
    </xf>
    <xf numFmtId="0" fontId="21" fillId="64" borderId="36" xfId="78" applyFont="1" applyFill="1" applyBorder="1" applyAlignment="1">
      <alignment horizontal="center" vertical="center"/>
    </xf>
    <xf numFmtId="49" fontId="21" fillId="64" borderId="41" xfId="75" applyNumberFormat="1" applyFont="1" applyFill="1" applyBorder="1" applyAlignment="1">
      <alignment horizontal="center" vertical="center"/>
    </xf>
    <xf numFmtId="0" fontId="21" fillId="64" borderId="31" xfId="78" applyFont="1" applyFill="1" applyBorder="1" applyAlignment="1">
      <alignment vertical="center"/>
    </xf>
    <xf numFmtId="4" fontId="21" fillId="62" borderId="52" xfId="67" applyNumberFormat="1" applyFont="1" applyFill="1" applyBorder="1" applyAlignment="1">
      <alignment vertical="center"/>
    </xf>
    <xf numFmtId="4" fontId="96" fillId="64" borderId="32" xfId="0" applyNumberFormat="1" applyFont="1" applyFill="1" applyBorder="1" applyAlignment="1">
      <alignment horizontal="center" vertical="center" wrapText="1"/>
    </xf>
    <xf numFmtId="49" fontId="26" fillId="0" borderId="0" xfId="75" applyNumberFormat="1" applyFont="1" applyFill="1" applyAlignment="1">
      <alignment horizontal="center" wrapText="1"/>
    </xf>
    <xf numFmtId="0" fontId="24" fillId="0" borderId="0" xfId="75" applyFont="1" applyAlignment="1">
      <alignment horizontal="right" wrapText="1"/>
    </xf>
    <xf numFmtId="0" fontId="21" fillId="0" borderId="0" xfId="0" applyFont="1" applyAlignment="1">
      <alignment horizontal="center" wrapText="1"/>
    </xf>
    <xf numFmtId="4" fontId="79" fillId="0" borderId="0" xfId="57" applyNumberFormat="1"/>
    <xf numFmtId="0" fontId="31" fillId="0" borderId="107" xfId="75" applyFont="1" applyFill="1" applyBorder="1" applyAlignment="1">
      <alignment horizontal="center" vertical="center" wrapText="1"/>
    </xf>
    <xf numFmtId="4" fontId="31" fillId="0" borderId="90" xfId="75" applyNumberFormat="1" applyFont="1" applyFill="1" applyBorder="1" applyAlignment="1">
      <alignment horizontal="center" vertical="center" wrapText="1"/>
    </xf>
    <xf numFmtId="4" fontId="28" fillId="61" borderId="39" xfId="0" applyNumberFormat="1" applyFont="1" applyFill="1" applyBorder="1" applyAlignment="1"/>
    <xf numFmtId="0" fontId="28" fillId="0" borderId="84" xfId="75" applyFont="1" applyBorder="1" applyAlignment="1">
      <alignment horizontal="center"/>
    </xf>
    <xf numFmtId="0" fontId="28" fillId="0" borderId="55" xfId="75" applyFont="1" applyBorder="1" applyAlignment="1">
      <alignment horizontal="center"/>
    </xf>
    <xf numFmtId="0" fontId="28" fillId="0" borderId="38" xfId="75" applyFont="1" applyBorder="1" applyAlignment="1">
      <alignment horizontal="left"/>
    </xf>
    <xf numFmtId="4" fontId="28" fillId="63" borderId="39" xfId="0" applyNumberFormat="1" applyFont="1" applyFill="1" applyBorder="1" applyAlignment="1"/>
    <xf numFmtId="4" fontId="28" fillId="62" borderId="39" xfId="0" applyNumberFormat="1" applyFont="1" applyFill="1" applyBorder="1" applyAlignment="1"/>
    <xf numFmtId="4" fontId="28" fillId="0" borderId="39" xfId="0" applyNumberFormat="1" applyFont="1" applyFill="1" applyBorder="1" applyAlignment="1">
      <alignment horizontal="center" wrapText="1"/>
    </xf>
    <xf numFmtId="0" fontId="21" fillId="0" borderId="159" xfId="75" applyFont="1" applyBorder="1" applyAlignment="1">
      <alignment horizontal="center" vertical="center" wrapText="1"/>
    </xf>
    <xf numFmtId="49" fontId="21" fillId="0" borderId="160" xfId="78" applyNumberFormat="1" applyFont="1" applyFill="1" applyBorder="1" applyAlignment="1">
      <alignment horizontal="center" vertical="center"/>
    </xf>
    <xf numFmtId="0" fontId="21" fillId="0" borderId="18" xfId="75" applyFont="1" applyFill="1" applyBorder="1" applyAlignment="1">
      <alignment vertical="center" wrapText="1"/>
    </xf>
    <xf numFmtId="4" fontId="97" fillId="63" borderId="22" xfId="67" applyNumberFormat="1" applyFont="1" applyFill="1" applyBorder="1" applyAlignment="1">
      <alignment vertical="center"/>
    </xf>
    <xf numFmtId="4" fontId="97" fillId="62" borderId="20" xfId="0" applyNumberFormat="1" applyFont="1" applyFill="1" applyBorder="1" applyAlignment="1">
      <alignment vertical="center" wrapText="1"/>
    </xf>
    <xf numFmtId="4" fontId="21" fillId="0" borderId="20" xfId="0" applyNumberFormat="1" applyFont="1" applyFill="1" applyBorder="1" applyAlignment="1">
      <alignment vertical="center" wrapText="1"/>
    </xf>
    <xf numFmtId="4" fontId="27" fillId="0" borderId="18" xfId="0" applyNumberFormat="1" applyFont="1" applyFill="1" applyBorder="1" applyAlignment="1">
      <alignment horizontal="center" vertical="center" wrapText="1"/>
    </xf>
    <xf numFmtId="0" fontId="32" fillId="0" borderId="84" xfId="75" applyFont="1" applyBorder="1" applyAlignment="1">
      <alignment horizontal="center" vertical="center" wrapText="1"/>
    </xf>
    <xf numFmtId="0" fontId="32" fillId="0" borderId="55" xfId="75" applyFont="1" applyBorder="1" applyAlignment="1">
      <alignment horizontal="center" vertical="center" wrapText="1"/>
    </xf>
    <xf numFmtId="0" fontId="28" fillId="0" borderId="17" xfId="82" applyFont="1" applyBorder="1" applyAlignment="1">
      <alignment vertical="center"/>
    </xf>
    <xf numFmtId="4" fontId="21" fillId="0" borderId="23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64" borderId="54" xfId="0" applyFont="1" applyFill="1" applyBorder="1" applyAlignment="1">
      <alignment vertical="center" wrapText="1"/>
    </xf>
    <xf numFmtId="0" fontId="21" fillId="0" borderId="53" xfId="0" applyFont="1" applyBorder="1" applyAlignment="1">
      <alignment horizontal="center" vertical="center"/>
    </xf>
    <xf numFmtId="0" fontId="21" fillId="0" borderId="0" xfId="81" applyFont="1" applyAlignment="1">
      <alignment horizontal="center"/>
    </xf>
    <xf numFmtId="0" fontId="24" fillId="0" borderId="0" xfId="81" applyFont="1" applyAlignment="1">
      <alignment horizontal="center"/>
    </xf>
    <xf numFmtId="4" fontId="27" fillId="0" borderId="20" xfId="72" applyNumberFormat="1" applyFont="1" applyFill="1" applyBorder="1" applyAlignment="1">
      <alignment vertical="center"/>
    </xf>
    <xf numFmtId="0" fontId="27" fillId="0" borderId="64" xfId="81" applyFont="1" applyBorder="1" applyAlignment="1">
      <alignment horizontal="center" vertical="center"/>
    </xf>
    <xf numFmtId="0" fontId="27" fillId="0" borderId="21" xfId="81" applyFont="1" applyBorder="1" applyAlignment="1">
      <alignment horizontal="center" vertical="center"/>
    </xf>
    <xf numFmtId="4" fontId="27" fillId="0" borderId="18" xfId="72" applyNumberFormat="1" applyFont="1" applyFill="1" applyBorder="1" applyAlignment="1">
      <alignment horizontal="center" vertical="center"/>
    </xf>
    <xf numFmtId="0" fontId="28" fillId="0" borderId="99" xfId="82" applyFont="1" applyBorder="1" applyAlignment="1">
      <alignment horizontal="center"/>
    </xf>
    <xf numFmtId="0" fontId="28" fillId="0" borderId="55" xfId="82" applyFont="1" applyBorder="1" applyAlignment="1">
      <alignment horizontal="center"/>
    </xf>
    <xf numFmtId="0" fontId="28" fillId="0" borderId="93" xfId="82" applyFont="1" applyBorder="1" applyAlignment="1">
      <alignment wrapText="1"/>
    </xf>
    <xf numFmtId="4" fontId="28" fillId="63" borderId="17" xfId="82" applyNumberFormat="1" applyFont="1" applyFill="1" applyBorder="1"/>
    <xf numFmtId="4" fontId="28" fillId="62" borderId="17" xfId="82" applyNumberFormat="1" applyFont="1" applyFill="1" applyBorder="1"/>
    <xf numFmtId="4" fontId="28" fillId="0" borderId="17" xfId="72" applyNumberFormat="1" applyFont="1" applyFill="1" applyBorder="1" applyAlignment="1">
      <alignment horizontal="center"/>
    </xf>
    <xf numFmtId="4" fontId="21" fillId="61" borderId="29" xfId="72" applyNumberFormat="1" applyFont="1" applyFill="1" applyBorder="1" applyAlignment="1">
      <alignment horizontal="right"/>
    </xf>
    <xf numFmtId="0" fontId="21" fillId="0" borderId="30" xfId="81" applyFont="1" applyBorder="1" applyAlignment="1">
      <alignment horizontal="center"/>
    </xf>
    <xf numFmtId="49" fontId="21" fillId="0" borderId="48" xfId="81" applyNumberFormat="1" applyFont="1" applyBorder="1" applyAlignment="1">
      <alignment horizontal="center"/>
    </xf>
    <xf numFmtId="0" fontId="21" fillId="0" borderId="49" xfId="72" applyFont="1" applyBorder="1" applyAlignment="1">
      <alignment horizontal="left" wrapText="1"/>
    </xf>
    <xf numFmtId="4" fontId="21" fillId="63" borderId="29" xfId="72" applyNumberFormat="1" applyFont="1" applyFill="1" applyBorder="1" applyAlignment="1">
      <alignment horizontal="right"/>
    </xf>
    <xf numFmtId="4" fontId="21" fillId="62" borderId="29" xfId="72" applyNumberFormat="1" applyFont="1" applyFill="1" applyBorder="1" applyAlignment="1">
      <alignment horizontal="right"/>
    </xf>
    <xf numFmtId="4" fontId="21" fillId="0" borderId="50" xfId="72" applyNumberFormat="1" applyFont="1" applyFill="1" applyBorder="1" applyAlignment="1">
      <alignment horizontal="center"/>
    </xf>
    <xf numFmtId="4" fontId="21" fillId="61" borderId="23" xfId="72" applyNumberFormat="1" applyFont="1" applyFill="1" applyBorder="1" applyAlignment="1">
      <alignment horizontal="right"/>
    </xf>
    <xf numFmtId="0" fontId="21" fillId="0" borderId="10" xfId="81" applyFont="1" applyBorder="1" applyAlignment="1">
      <alignment horizontal="center"/>
    </xf>
    <xf numFmtId="49" fontId="21" fillId="0" borderId="11" xfId="81" applyNumberFormat="1" applyFont="1" applyBorder="1" applyAlignment="1">
      <alignment horizontal="center"/>
    </xf>
    <xf numFmtId="0" fontId="21" fillId="0" borderId="15" xfId="72" applyFont="1" applyBorder="1" applyAlignment="1">
      <alignment horizontal="left" wrapText="1"/>
    </xf>
    <xf numFmtId="4" fontId="21" fillId="63" borderId="23" xfId="72" applyNumberFormat="1" applyFont="1" applyFill="1" applyBorder="1" applyAlignment="1">
      <alignment horizontal="right"/>
    </xf>
    <xf numFmtId="4" fontId="21" fillId="62" borderId="23" xfId="72" applyNumberFormat="1" applyFont="1" applyFill="1" applyBorder="1" applyAlignment="1">
      <alignment horizontal="right"/>
    </xf>
    <xf numFmtId="4" fontId="21" fillId="0" borderId="16" xfId="72" applyNumberFormat="1" applyFont="1" applyFill="1" applyBorder="1" applyAlignment="1">
      <alignment horizontal="center"/>
    </xf>
    <xf numFmtId="0" fontId="28" fillId="0" borderId="86" xfId="82" applyFont="1" applyBorder="1" applyAlignment="1">
      <alignment horizontal="center" vertical="center"/>
    </xf>
    <xf numFmtId="0" fontId="28" fillId="0" borderId="48" xfId="82" applyFont="1" applyBorder="1" applyAlignment="1">
      <alignment horizontal="center" vertical="center"/>
    </xf>
    <xf numFmtId="0" fontId="28" fillId="0" borderId="47" xfId="82" applyFont="1" applyBorder="1" applyAlignment="1">
      <alignment vertical="center" wrapText="1"/>
    </xf>
    <xf numFmtId="4" fontId="28" fillId="63" borderId="50" xfId="82" applyNumberFormat="1" applyFont="1" applyFill="1" applyBorder="1" applyAlignment="1">
      <alignment vertical="center"/>
    </xf>
    <xf numFmtId="4" fontId="28" fillId="62" borderId="50" xfId="82" applyNumberFormat="1" applyFont="1" applyFill="1" applyBorder="1" applyAlignment="1">
      <alignment vertical="center"/>
    </xf>
    <xf numFmtId="4" fontId="28" fillId="0" borderId="50" xfId="72" applyNumberFormat="1" applyFont="1" applyFill="1" applyBorder="1" applyAlignment="1">
      <alignment horizontal="center"/>
    </xf>
    <xf numFmtId="4" fontId="28" fillId="0" borderId="50" xfId="72" applyNumberFormat="1" applyFont="1" applyFill="1" applyBorder="1" applyAlignment="1">
      <alignment horizontal="center" vertical="center"/>
    </xf>
    <xf numFmtId="4" fontId="21" fillId="61" borderId="53" xfId="72" applyNumberFormat="1" applyFont="1" applyFill="1" applyBorder="1" applyAlignment="1">
      <alignment horizontal="right" vertical="center"/>
    </xf>
    <xf numFmtId="0" fontId="21" fillId="0" borderId="33" xfId="81" applyFont="1" applyFill="1" applyBorder="1" applyAlignment="1">
      <alignment horizontal="center" vertical="center"/>
    </xf>
    <xf numFmtId="49" fontId="21" fillId="0" borderId="97" xfId="81" applyNumberFormat="1" applyFont="1" applyBorder="1" applyAlignment="1">
      <alignment horizontal="center" vertical="center"/>
    </xf>
    <xf numFmtId="0" fontId="21" fillId="0" borderId="34" xfId="72" applyFont="1" applyBorder="1" applyAlignment="1">
      <alignment horizontal="left" vertical="center" wrapText="1"/>
    </xf>
    <xf numFmtId="4" fontId="21" fillId="63" borderId="53" xfId="72" applyNumberFormat="1" applyFont="1" applyFill="1" applyBorder="1" applyAlignment="1">
      <alignment horizontal="right" vertical="center"/>
    </xf>
    <xf numFmtId="4" fontId="21" fillId="62" borderId="53" xfId="72" applyNumberFormat="1" applyFont="1" applyFill="1" applyBorder="1" applyAlignment="1">
      <alignment horizontal="right" vertical="center"/>
    </xf>
    <xf numFmtId="4" fontId="21" fillId="0" borderId="54" xfId="72" applyNumberFormat="1" applyFont="1" applyFill="1" applyBorder="1" applyAlignment="1">
      <alignment horizontal="center" vertical="center"/>
    </xf>
    <xf numFmtId="4" fontId="21" fillId="0" borderId="0" xfId="72" applyNumberFormat="1" applyFont="1" applyFill="1" applyBorder="1" applyAlignment="1">
      <alignment horizontal="left"/>
    </xf>
    <xf numFmtId="0" fontId="21" fillId="0" borderId="0" xfId="81" applyFont="1" applyFill="1" applyBorder="1" applyAlignment="1">
      <alignment horizontal="center"/>
    </xf>
    <xf numFmtId="0" fontId="21" fillId="0" borderId="0" xfId="72" applyFont="1" applyFill="1" applyBorder="1" applyAlignment="1">
      <alignment horizontal="left"/>
    </xf>
    <xf numFmtId="4" fontId="21" fillId="0" borderId="0" xfId="72" applyNumberFormat="1" applyFont="1" applyFill="1" applyBorder="1"/>
    <xf numFmtId="4" fontId="21" fillId="0" borderId="0" xfId="72" applyNumberFormat="1" applyFont="1" applyFill="1" applyBorder="1" applyAlignment="1">
      <alignment horizontal="center"/>
    </xf>
    <xf numFmtId="4" fontId="27" fillId="0" borderId="39" xfId="0" applyNumberFormat="1" applyFont="1" applyFill="1" applyBorder="1" applyAlignment="1">
      <alignment vertical="center" wrapText="1"/>
    </xf>
    <xf numFmtId="0" fontId="27" fillId="0" borderId="84" xfId="75" applyFont="1" applyBorder="1" applyAlignment="1">
      <alignment horizontal="center" vertical="center" wrapText="1"/>
    </xf>
    <xf numFmtId="0" fontId="27" fillId="0" borderId="55" xfId="75" applyFont="1" applyBorder="1" applyAlignment="1">
      <alignment horizontal="center" vertical="center" wrapText="1"/>
    </xf>
    <xf numFmtId="0" fontId="27" fillId="0" borderId="38" xfId="75" applyFont="1" applyFill="1" applyBorder="1" applyAlignment="1">
      <alignment horizontal="center" vertical="center" wrapText="1"/>
    </xf>
    <xf numFmtId="4" fontId="27" fillId="0" borderId="17" xfId="0" applyNumberFormat="1" applyFont="1" applyFill="1" applyBorder="1" applyAlignment="1">
      <alignment horizontal="center" vertical="center" wrapText="1"/>
    </xf>
    <xf numFmtId="0" fontId="28" fillId="0" borderId="96" xfId="82" applyFont="1" applyBorder="1" applyAlignment="1">
      <alignment vertical="center" wrapText="1"/>
    </xf>
    <xf numFmtId="4" fontId="46" fillId="0" borderId="90" xfId="70" applyNumberFormat="1" applyFont="1" applyFill="1" applyBorder="1"/>
    <xf numFmtId="0" fontId="48" fillId="0" borderId="22" xfId="70" applyFont="1" applyBorder="1" applyAlignment="1">
      <alignment horizontal="center"/>
    </xf>
    <xf numFmtId="0" fontId="25" fillId="0" borderId="90" xfId="75" applyFont="1" applyBorder="1" applyAlignment="1">
      <alignment horizontal="center" vertical="center"/>
    </xf>
    <xf numFmtId="0" fontId="24" fillId="0" borderId="107" xfId="0" applyFont="1" applyFill="1" applyBorder="1" applyAlignment="1">
      <alignment horizontal="center" vertical="center" wrapText="1"/>
    </xf>
    <xf numFmtId="0" fontId="24" fillId="0" borderId="60" xfId="0" applyFont="1" applyFill="1" applyBorder="1" applyAlignment="1">
      <alignment horizontal="center" vertical="center" wrapText="1"/>
    </xf>
    <xf numFmtId="0" fontId="25" fillId="0" borderId="57" xfId="75" applyFont="1" applyBorder="1" applyAlignment="1">
      <alignment horizontal="center" vertical="center" wrapText="1"/>
    </xf>
    <xf numFmtId="0" fontId="25" fillId="0" borderId="58" xfId="81" applyFont="1" applyBorder="1" applyAlignment="1">
      <alignment horizontal="center" vertical="center"/>
    </xf>
    <xf numFmtId="0" fontId="25" fillId="0" borderId="59" xfId="81" applyFont="1" applyBorder="1" applyAlignment="1">
      <alignment horizontal="center" vertical="center"/>
    </xf>
    <xf numFmtId="0" fontId="25" fillId="0" borderId="60" xfId="81" applyFont="1" applyBorder="1" applyAlignment="1">
      <alignment horizontal="center" vertical="center"/>
    </xf>
    <xf numFmtId="4" fontId="52" fillId="0" borderId="0" xfId="75" applyNumberFormat="1" applyFont="1" applyAlignment="1">
      <alignment horizontal="center"/>
    </xf>
    <xf numFmtId="4" fontId="31" fillId="0" borderId="20" xfId="75" applyNumberFormat="1" applyFont="1" applyFill="1" applyBorder="1" applyAlignment="1">
      <alignment wrapText="1"/>
    </xf>
    <xf numFmtId="0" fontId="31" fillId="0" borderId="21" xfId="75" applyFont="1" applyFill="1" applyBorder="1" applyAlignment="1">
      <alignment horizontal="center" wrapText="1"/>
    </xf>
    <xf numFmtId="0" fontId="31" fillId="0" borderId="19" xfId="75" applyFont="1" applyFill="1" applyBorder="1" applyAlignment="1">
      <alignment horizontal="center" wrapText="1"/>
    </xf>
    <xf numFmtId="4" fontId="31" fillId="0" borderId="20" xfId="75" applyNumberFormat="1" applyFont="1" applyFill="1" applyBorder="1" applyAlignment="1">
      <alignment horizontal="center" wrapText="1"/>
    </xf>
    <xf numFmtId="0" fontId="28" fillId="0" borderId="158" xfId="75" applyFont="1" applyBorder="1" applyAlignment="1">
      <alignment horizontal="left" vertical="center"/>
    </xf>
    <xf numFmtId="4" fontId="28" fillId="0" borderId="29" xfId="0" applyNumberFormat="1" applyFont="1" applyFill="1" applyBorder="1" applyAlignment="1">
      <alignment horizontal="center" vertical="center" wrapText="1"/>
    </xf>
    <xf numFmtId="4" fontId="21" fillId="0" borderId="29" xfId="0" applyNumberFormat="1" applyFont="1" applyFill="1" applyBorder="1" applyAlignment="1">
      <alignment vertical="center"/>
    </xf>
    <xf numFmtId="49" fontId="21" fillId="0" borderId="161" xfId="0" applyNumberFormat="1" applyFont="1" applyBorder="1" applyAlignment="1">
      <alignment horizontal="center" vertical="center"/>
    </xf>
    <xf numFmtId="0" fontId="21" fillId="0" borderId="134" xfId="0" applyFont="1" applyBorder="1" applyAlignment="1">
      <alignment vertical="center"/>
    </xf>
    <xf numFmtId="4" fontId="21" fillId="63" borderId="67" xfId="0" applyNumberFormat="1" applyFont="1" applyFill="1" applyBorder="1" applyAlignment="1">
      <alignment vertical="center"/>
    </xf>
    <xf numFmtId="4" fontId="21" fillId="62" borderId="67" xfId="0" applyNumberFormat="1" applyFont="1" applyFill="1" applyBorder="1" applyAlignment="1">
      <alignment vertical="center"/>
    </xf>
    <xf numFmtId="0" fontId="21" fillId="0" borderId="162" xfId="0" applyFont="1" applyBorder="1" applyAlignment="1">
      <alignment vertical="center"/>
    </xf>
    <xf numFmtId="4" fontId="21" fillId="0" borderId="32" xfId="0" applyNumberFormat="1" applyFont="1" applyFill="1" applyBorder="1" applyAlignment="1">
      <alignment horizontal="center" vertical="center" wrapText="1"/>
    </xf>
    <xf numFmtId="4" fontId="31" fillId="0" borderId="22" xfId="75" applyNumberFormat="1" applyFont="1" applyBorder="1" applyAlignment="1">
      <alignment vertical="center" wrapText="1"/>
    </xf>
    <xf numFmtId="4" fontId="31" fillId="0" borderId="18" xfId="75" applyNumberFormat="1" applyFont="1" applyBorder="1" applyAlignment="1">
      <alignment vertical="center" wrapText="1"/>
    </xf>
    <xf numFmtId="3" fontId="21" fillId="0" borderId="0" xfId="0" applyNumberFormat="1" applyFont="1"/>
    <xf numFmtId="0" fontId="21" fillId="0" borderId="84" xfId="75" applyFont="1" applyFill="1" applyBorder="1" applyAlignment="1">
      <alignment horizontal="center" vertical="center" wrapText="1"/>
    </xf>
    <xf numFmtId="49" fontId="21" fillId="0" borderId="38" xfId="75" applyNumberFormat="1" applyFont="1" applyFill="1" applyBorder="1" applyAlignment="1">
      <alignment horizontal="center" vertical="center" wrapText="1"/>
    </xf>
    <xf numFmtId="0" fontId="45" fillId="0" borderId="38" xfId="84" applyFont="1" applyFill="1" applyBorder="1" applyAlignment="1">
      <alignment horizontal="left" vertical="center" wrapText="1"/>
    </xf>
    <xf numFmtId="4" fontId="21" fillId="0" borderId="99" xfId="0" applyNumberFormat="1" applyFont="1" applyBorder="1" applyAlignment="1">
      <alignment vertical="center" wrapText="1"/>
    </xf>
    <xf numFmtId="4" fontId="45" fillId="0" borderId="17" xfId="84" applyNumberFormat="1" applyFont="1" applyFill="1" applyBorder="1" applyAlignment="1">
      <alignment horizontal="right" vertical="center" wrapText="1"/>
    </xf>
    <xf numFmtId="4" fontId="21" fillId="63" borderId="134" xfId="0" applyNumberFormat="1" applyFont="1" applyFill="1" applyBorder="1"/>
    <xf numFmtId="0" fontId="45" fillId="0" borderId="34" xfId="84" applyFont="1" applyFill="1" applyBorder="1" applyAlignment="1">
      <alignment horizontal="left" vertical="center" wrapText="1"/>
    </xf>
    <xf numFmtId="4" fontId="21" fillId="0" borderId="52" xfId="0" applyNumberFormat="1" applyFont="1" applyBorder="1" applyAlignment="1">
      <alignment vertical="center" wrapText="1"/>
    </xf>
    <xf numFmtId="4" fontId="45" fillId="0" borderId="54" xfId="84" applyNumberFormat="1" applyFont="1" applyFill="1" applyBorder="1" applyAlignment="1">
      <alignment horizontal="right" vertical="center" wrapText="1"/>
    </xf>
    <xf numFmtId="4" fontId="21" fillId="63" borderId="111" xfId="0" applyNumberFormat="1" applyFont="1" applyFill="1" applyBorder="1"/>
    <xf numFmtId="0" fontId="28" fillId="0" borderId="84" xfId="75" applyFont="1" applyFill="1" applyBorder="1" applyAlignment="1">
      <alignment horizontal="center"/>
    </xf>
    <xf numFmtId="49" fontId="28" fillId="0" borderId="55" xfId="75" applyNumberFormat="1" applyFont="1" applyFill="1" applyBorder="1" applyAlignment="1">
      <alignment horizontal="center"/>
    </xf>
    <xf numFmtId="0" fontId="28" fillId="0" borderId="17" xfId="75" applyFont="1" applyFill="1" applyBorder="1"/>
    <xf numFmtId="4" fontId="28" fillId="61" borderId="23" xfId="75" applyNumberFormat="1" applyFont="1" applyFill="1" applyBorder="1"/>
    <xf numFmtId="0" fontId="28" fillId="0" borderId="10" xfId="75" applyFont="1" applyFill="1" applyBorder="1" applyAlignment="1">
      <alignment horizontal="center"/>
    </xf>
    <xf numFmtId="49" fontId="28" fillId="0" borderId="11" xfId="75" applyNumberFormat="1" applyFont="1" applyFill="1" applyBorder="1" applyAlignment="1">
      <alignment horizontal="center"/>
    </xf>
    <xf numFmtId="0" fontId="28" fillId="0" borderId="16" xfId="75" applyFont="1" applyFill="1" applyBorder="1"/>
    <xf numFmtId="4" fontId="28" fillId="63" borderId="23" xfId="75" applyNumberFormat="1" applyFont="1" applyFill="1" applyBorder="1"/>
    <xf numFmtId="4" fontId="28" fillId="62" borderId="23" xfId="75" applyNumberFormat="1" applyFont="1" applyFill="1" applyBorder="1"/>
    <xf numFmtId="4" fontId="21" fillId="61" borderId="23" xfId="0" applyNumberFormat="1" applyFont="1" applyFill="1" applyBorder="1"/>
    <xf numFmtId="49" fontId="21" fillId="0" borderId="11" xfId="75" applyNumberFormat="1" applyFont="1" applyFill="1" applyBorder="1" applyAlignment="1">
      <alignment horizontal="center"/>
    </xf>
    <xf numFmtId="0" fontId="21" fillId="0" borderId="16" xfId="75" applyFont="1" applyFill="1" applyBorder="1"/>
    <xf numFmtId="4" fontId="21" fillId="62" borderId="23" xfId="0" applyNumberFormat="1" applyFont="1" applyFill="1" applyBorder="1"/>
    <xf numFmtId="4" fontId="28" fillId="61" borderId="23" xfId="0" applyNumberFormat="1" applyFont="1" applyFill="1" applyBorder="1"/>
    <xf numFmtId="4" fontId="28" fillId="63" borderId="23" xfId="0" applyNumberFormat="1" applyFont="1" applyFill="1" applyBorder="1"/>
    <xf numFmtId="4" fontId="28" fillId="62" borderId="23" xfId="0" applyNumberFormat="1" applyFont="1" applyFill="1" applyBorder="1"/>
    <xf numFmtId="4" fontId="21" fillId="61" borderId="32" xfId="75" applyNumberFormat="1" applyFont="1" applyFill="1" applyBorder="1" applyAlignment="1">
      <alignment horizontal="right" vertical="center" wrapText="1"/>
    </xf>
    <xf numFmtId="0" fontId="21" fillId="0" borderId="36" xfId="75" applyNumberFormat="1" applyFont="1" applyFill="1" applyBorder="1" applyAlignment="1">
      <alignment horizontal="center"/>
    </xf>
    <xf numFmtId="4" fontId="21" fillId="0" borderId="31" xfId="75" applyNumberFormat="1" applyFont="1" applyFill="1" applyBorder="1"/>
    <xf numFmtId="4" fontId="28" fillId="61" borderId="99" xfId="75" applyNumberFormat="1" applyFont="1" applyFill="1" applyBorder="1" applyAlignment="1">
      <alignment vertical="center"/>
    </xf>
    <xf numFmtId="0" fontId="28" fillId="0" borderId="84" xfId="75" applyFont="1" applyFill="1" applyBorder="1" applyAlignment="1">
      <alignment horizontal="center" vertical="center"/>
    </xf>
    <xf numFmtId="49" fontId="28" fillId="0" borderId="55" xfId="75" applyNumberFormat="1" applyFont="1" applyFill="1" applyBorder="1" applyAlignment="1">
      <alignment horizontal="center" vertical="center"/>
    </xf>
    <xf numFmtId="0" fontId="28" fillId="0" borderId="17" xfId="75" applyFont="1" applyFill="1" applyBorder="1" applyAlignment="1">
      <alignment horizontal="left" vertical="center"/>
    </xf>
    <xf numFmtId="4" fontId="28" fillId="63" borderId="99" xfId="75" applyNumberFormat="1" applyFont="1" applyFill="1" applyBorder="1" applyAlignment="1">
      <alignment vertical="center"/>
    </xf>
    <xf numFmtId="4" fontId="28" fillId="62" borderId="99" xfId="75" applyNumberFormat="1" applyFont="1" applyFill="1" applyBorder="1" applyAlignment="1">
      <alignment vertical="center"/>
    </xf>
    <xf numFmtId="4" fontId="21" fillId="61" borderId="51" xfId="75" applyNumberFormat="1" applyFont="1" applyFill="1" applyBorder="1" applyAlignment="1">
      <alignment vertical="center"/>
    </xf>
    <xf numFmtId="0" fontId="21" fillId="0" borderId="16" xfId="75" applyFont="1" applyFill="1" applyBorder="1" applyAlignment="1">
      <alignment horizontal="left" vertical="center"/>
    </xf>
    <xf numFmtId="4" fontId="21" fillId="63" borderId="51" xfId="75" applyNumberFormat="1" applyFont="1" applyFill="1" applyBorder="1" applyAlignment="1">
      <alignment vertical="center"/>
    </xf>
    <xf numFmtId="4" fontId="21" fillId="62" borderId="51" xfId="75" applyNumberFormat="1" applyFont="1" applyFill="1" applyBorder="1" applyAlignment="1">
      <alignment vertical="center"/>
    </xf>
    <xf numFmtId="4" fontId="28" fillId="61" borderId="86" xfId="75" applyNumberFormat="1" applyFont="1" applyFill="1" applyBorder="1" applyAlignment="1">
      <alignment vertical="center"/>
    </xf>
    <xf numFmtId="0" fontId="28" fillId="0" borderId="30" xfId="75" applyFont="1" applyFill="1" applyBorder="1" applyAlignment="1">
      <alignment horizontal="center" vertical="center"/>
    </xf>
    <xf numFmtId="49" fontId="28" fillId="0" borderId="48" xfId="75" applyNumberFormat="1" applyFont="1" applyFill="1" applyBorder="1" applyAlignment="1">
      <alignment horizontal="center" vertical="center"/>
    </xf>
    <xf numFmtId="0" fontId="28" fillId="0" borderId="50" xfId="75" applyFont="1" applyFill="1" applyBorder="1" applyAlignment="1">
      <alignment horizontal="left" vertical="center"/>
    </xf>
    <xf numFmtId="4" fontId="28" fillId="63" borderId="86" xfId="75" applyNumberFormat="1" applyFont="1" applyFill="1" applyBorder="1" applyAlignment="1">
      <alignment vertical="center"/>
    </xf>
    <xf numFmtId="4" fontId="28" fillId="62" borderId="86" xfId="75" applyNumberFormat="1" applyFont="1" applyFill="1" applyBorder="1" applyAlignment="1">
      <alignment vertical="center"/>
    </xf>
    <xf numFmtId="4" fontId="21" fillId="61" borderId="100" xfId="75" applyNumberFormat="1" applyFont="1" applyFill="1" applyBorder="1" applyAlignment="1">
      <alignment vertical="center"/>
    </xf>
    <xf numFmtId="0" fontId="21" fillId="0" borderId="42" xfId="75" applyFont="1" applyFill="1" applyBorder="1" applyAlignment="1">
      <alignment horizontal="center" vertical="center"/>
    </xf>
    <xf numFmtId="0" fontId="21" fillId="0" borderId="85" xfId="75" applyFont="1" applyFill="1" applyBorder="1" applyAlignment="1">
      <alignment horizontal="left" vertical="center"/>
    </xf>
    <xf numFmtId="4" fontId="21" fillId="63" borderId="100" xfId="75" applyNumberFormat="1" applyFont="1" applyFill="1" applyBorder="1" applyAlignment="1">
      <alignment vertical="center"/>
    </xf>
    <xf numFmtId="4" fontId="21" fillId="62" borderId="100" xfId="75" applyNumberFormat="1" applyFont="1" applyFill="1" applyBorder="1" applyAlignment="1">
      <alignment vertical="center"/>
    </xf>
    <xf numFmtId="0" fontId="21" fillId="0" borderId="46" xfId="0" applyFont="1" applyBorder="1" applyAlignment="1">
      <alignment horizontal="center" vertical="center"/>
    </xf>
    <xf numFmtId="0" fontId="28" fillId="0" borderId="10" xfId="75" applyFont="1" applyFill="1" applyBorder="1" applyAlignment="1">
      <alignment horizontal="center" vertical="center"/>
    </xf>
    <xf numFmtId="49" fontId="28" fillId="0" borderId="11" xfId="75" applyNumberFormat="1" applyFont="1" applyFill="1" applyBorder="1" applyAlignment="1">
      <alignment horizontal="center" vertical="center"/>
    </xf>
    <xf numFmtId="0" fontId="28" fillId="0" borderId="16" xfId="75" applyFont="1" applyFill="1" applyBorder="1" applyAlignment="1">
      <alignment vertical="center"/>
    </xf>
    <xf numFmtId="4" fontId="28" fillId="63" borderId="51" xfId="75" applyNumberFormat="1" applyFont="1" applyFill="1" applyBorder="1" applyAlignment="1">
      <alignment vertical="center"/>
    </xf>
    <xf numFmtId="4" fontId="28" fillId="62" borderId="51" xfId="75" applyNumberFormat="1" applyFont="1" applyFill="1" applyBorder="1" applyAlignment="1">
      <alignment vertical="center"/>
    </xf>
    <xf numFmtId="4" fontId="21" fillId="63" borderId="51" xfId="0" applyNumberFormat="1" applyFont="1" applyFill="1" applyBorder="1" applyAlignment="1">
      <alignment vertical="center"/>
    </xf>
    <xf numFmtId="4" fontId="21" fillId="62" borderId="51" xfId="0" applyNumberFormat="1" applyFont="1" applyFill="1" applyBorder="1" applyAlignment="1">
      <alignment vertical="center"/>
    </xf>
    <xf numFmtId="4" fontId="109" fillId="61" borderId="86" xfId="0" applyNumberFormat="1" applyFont="1" applyFill="1" applyBorder="1" applyAlignment="1">
      <alignment vertical="center"/>
    </xf>
    <xf numFmtId="0" fontId="109" fillId="0" borderId="30" xfId="75" applyFont="1" applyFill="1" applyBorder="1" applyAlignment="1">
      <alignment horizontal="center" vertical="center"/>
    </xf>
    <xf numFmtId="49" fontId="109" fillId="0" borderId="48" xfId="75" applyNumberFormat="1" applyFont="1" applyFill="1" applyBorder="1" applyAlignment="1">
      <alignment horizontal="center" vertical="center"/>
    </xf>
    <xf numFmtId="0" fontId="109" fillId="0" borderId="11" xfId="75" applyFont="1" applyFill="1" applyBorder="1" applyAlignment="1">
      <alignment vertical="center"/>
    </xf>
    <xf numFmtId="4" fontId="109" fillId="63" borderId="86" xfId="0" applyNumberFormat="1" applyFont="1" applyFill="1" applyBorder="1" applyAlignment="1">
      <alignment vertical="center"/>
    </xf>
    <xf numFmtId="4" fontId="109" fillId="62" borderId="86" xfId="0" applyNumberFormat="1" applyFont="1" applyFill="1" applyBorder="1" applyAlignment="1">
      <alignment vertical="center"/>
    </xf>
    <xf numFmtId="4" fontId="109" fillId="0" borderId="29" xfId="75" applyNumberFormat="1" applyFont="1" applyFill="1" applyBorder="1" applyAlignment="1">
      <alignment horizontal="center" vertical="center" wrapText="1"/>
    </xf>
    <xf numFmtId="0" fontId="109" fillId="0" borderId="0" xfId="0" applyFont="1" applyAlignment="1">
      <alignment vertical="center"/>
    </xf>
    <xf numFmtId="49" fontId="21" fillId="0" borderId="49" xfId="77" applyNumberFormat="1" applyFont="1" applyFill="1" applyBorder="1" applyAlignment="1">
      <alignment horizontal="center" vertical="center"/>
    </xf>
    <xf numFmtId="0" fontId="100" fillId="0" borderId="49" xfId="75" applyFont="1" applyFill="1" applyBorder="1" applyAlignment="1">
      <alignment vertical="center"/>
    </xf>
    <xf numFmtId="4" fontId="100" fillId="63" borderId="86" xfId="0" applyNumberFormat="1" applyFont="1" applyFill="1" applyBorder="1" applyAlignment="1">
      <alignment vertical="center"/>
    </xf>
    <xf numFmtId="4" fontId="100" fillId="62" borderId="86" xfId="0" applyNumberFormat="1" applyFont="1" applyFill="1" applyBorder="1" applyAlignment="1">
      <alignment vertical="center"/>
    </xf>
    <xf numFmtId="0" fontId="109" fillId="0" borderId="10" xfId="75" applyFont="1" applyFill="1" applyBorder="1" applyAlignment="1">
      <alignment horizontal="center" vertical="center"/>
    </xf>
    <xf numFmtId="49" fontId="109" fillId="0" borderId="15" xfId="75" applyNumberFormat="1" applyFont="1" applyFill="1" applyBorder="1" applyAlignment="1">
      <alignment horizontal="center" vertical="center"/>
    </xf>
    <xf numFmtId="4" fontId="109" fillId="0" borderId="16" xfId="75" applyNumberFormat="1" applyFont="1" applyFill="1" applyBorder="1" applyAlignment="1">
      <alignment vertical="center"/>
    </xf>
    <xf numFmtId="4" fontId="109" fillId="63" borderId="51" xfId="75" applyNumberFormat="1" applyFont="1" applyFill="1" applyBorder="1" applyAlignment="1">
      <alignment vertical="center"/>
    </xf>
    <xf numFmtId="49" fontId="21" fillId="0" borderId="15" xfId="75" applyNumberFormat="1" applyFont="1" applyFill="1" applyBorder="1" applyAlignment="1">
      <alignment horizontal="center" vertical="center"/>
    </xf>
    <xf numFmtId="4" fontId="109" fillId="0" borderId="23" xfId="75" applyNumberFormat="1" applyFont="1" applyFill="1" applyBorder="1" applyAlignment="1">
      <alignment horizontal="center" vertical="center" wrapText="1"/>
    </xf>
    <xf numFmtId="4" fontId="109" fillId="0" borderId="16" xfId="75" applyNumberFormat="1" applyFont="1" applyFill="1" applyBorder="1" applyAlignment="1">
      <alignment vertical="center" wrapText="1"/>
    </xf>
    <xf numFmtId="4" fontId="109" fillId="62" borderId="51" xfId="0" applyNumberFormat="1" applyFont="1" applyFill="1" applyBorder="1" applyAlignment="1">
      <alignment vertical="center"/>
    </xf>
    <xf numFmtId="0" fontId="21" fillId="0" borderId="36" xfId="75" applyFont="1" applyFill="1" applyBorder="1" applyAlignment="1">
      <alignment horizontal="center" vertical="center"/>
    </xf>
    <xf numFmtId="49" fontId="21" fillId="0" borderId="35" xfId="77" applyNumberFormat="1" applyFont="1" applyFill="1" applyBorder="1" applyAlignment="1">
      <alignment horizontal="center" vertical="center"/>
    </xf>
    <xf numFmtId="0" fontId="100" fillId="0" borderId="35" xfId="75" applyFont="1" applyFill="1" applyBorder="1" applyAlignment="1">
      <alignment vertical="center"/>
    </xf>
    <xf numFmtId="4" fontId="100" fillId="63" borderId="52" xfId="0" applyNumberFormat="1" applyFont="1" applyFill="1" applyBorder="1" applyAlignment="1">
      <alignment vertical="center"/>
    </xf>
    <xf numFmtId="4" fontId="100" fillId="62" borderId="52" xfId="0" applyNumberFormat="1" applyFont="1" applyFill="1" applyBorder="1" applyAlignment="1">
      <alignment vertical="center"/>
    </xf>
    <xf numFmtId="4" fontId="97" fillId="0" borderId="32" xfId="75" applyNumberFormat="1" applyFont="1" applyFill="1" applyBorder="1" applyAlignment="1">
      <alignment horizontal="center" vertical="center" wrapText="1"/>
    </xf>
    <xf numFmtId="4" fontId="21" fillId="63" borderId="46" xfId="0" applyNumberFormat="1" applyFont="1" applyFill="1" applyBorder="1"/>
    <xf numFmtId="0" fontId="21" fillId="0" borderId="163" xfId="75" applyFont="1" applyBorder="1" applyAlignment="1">
      <alignment horizontal="center"/>
    </xf>
    <xf numFmtId="49" fontId="21" fillId="0" borderId="73" xfId="0" applyNumberFormat="1" applyFont="1" applyBorder="1" applyAlignment="1">
      <alignment horizontal="center"/>
    </xf>
    <xf numFmtId="0" fontId="21" fillId="0" borderId="74" xfId="0" applyFont="1" applyBorder="1"/>
    <xf numFmtId="4" fontId="21" fillId="62" borderId="46" xfId="0" applyNumberFormat="1" applyFont="1" applyFill="1" applyBorder="1"/>
    <xf numFmtId="4" fontId="21" fillId="63" borderId="32" xfId="0" applyNumberFormat="1" applyFont="1" applyFill="1" applyBorder="1"/>
    <xf numFmtId="0" fontId="21" fillId="0" borderId="95" xfId="0" applyFont="1" applyBorder="1" applyAlignment="1">
      <alignment horizontal="center"/>
    </xf>
    <xf numFmtId="0" fontId="21" fillId="0" borderId="41" xfId="75" applyFont="1" applyFill="1" applyBorder="1" applyAlignment="1">
      <alignment horizontal="left" vertical="center"/>
    </xf>
    <xf numFmtId="0" fontId="21" fillId="0" borderId="31" xfId="0" applyFont="1" applyBorder="1" applyAlignment="1">
      <alignment horizontal="center"/>
    </xf>
    <xf numFmtId="49" fontId="27" fillId="0" borderId="0" xfId="75" applyNumberFormat="1" applyFont="1" applyFill="1" applyBorder="1" applyAlignment="1">
      <alignment horizontal="center" vertical="center"/>
    </xf>
    <xf numFmtId="1" fontId="33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4" fontId="33" fillId="0" borderId="0" xfId="0" applyNumberFormat="1" applyFont="1" applyFill="1" applyBorder="1" applyAlignment="1">
      <alignment vertical="center" wrapText="1"/>
    </xf>
    <xf numFmtId="4" fontId="27" fillId="63" borderId="20" xfId="0" applyNumberFormat="1" applyFont="1" applyFill="1" applyBorder="1" applyAlignment="1">
      <alignment vertical="center" wrapText="1"/>
    </xf>
    <xf numFmtId="0" fontId="27" fillId="0" borderId="98" xfId="75" applyFont="1" applyBorder="1" applyAlignment="1">
      <alignment horizontal="center" vertical="center" wrapText="1"/>
    </xf>
    <xf numFmtId="4" fontId="27" fillId="0" borderId="24" xfId="0" applyNumberFormat="1" applyFont="1" applyFill="1" applyBorder="1" applyAlignment="1">
      <alignment vertical="center" wrapText="1"/>
    </xf>
    <xf numFmtId="0" fontId="28" fillId="0" borderId="126" xfId="75" applyFont="1" applyBorder="1" applyAlignment="1">
      <alignment horizontal="center" vertical="center" wrapText="1"/>
    </xf>
    <xf numFmtId="0" fontId="28" fillId="0" borderId="49" xfId="0" applyFont="1" applyFill="1" applyBorder="1" applyAlignment="1">
      <alignment vertical="center" wrapText="1"/>
    </xf>
    <xf numFmtId="4" fontId="28" fillId="62" borderId="134" xfId="0" applyNumberFormat="1" applyFont="1" applyFill="1" applyBorder="1" applyAlignment="1">
      <alignment vertical="center" wrapText="1"/>
    </xf>
    <xf numFmtId="0" fontId="21" fillId="0" borderId="94" xfId="75" applyFont="1" applyBorder="1" applyAlignment="1">
      <alignment horizontal="center" vertical="center" wrapText="1"/>
    </xf>
    <xf numFmtId="0" fontId="21" fillId="0" borderId="11" xfId="75" applyFont="1" applyBorder="1" applyAlignment="1">
      <alignment horizontal="center" vertical="center"/>
    </xf>
    <xf numFmtId="4" fontId="21" fillId="62" borderId="106" xfId="0" applyNumberFormat="1" applyFont="1" applyFill="1" applyBorder="1" applyAlignment="1">
      <alignment vertical="center" wrapText="1"/>
    </xf>
    <xf numFmtId="0" fontId="21" fillId="0" borderId="95" xfId="75" applyFont="1" applyBorder="1" applyAlignment="1">
      <alignment horizontal="center" vertical="center" wrapText="1"/>
    </xf>
    <xf numFmtId="4" fontId="21" fillId="62" borderId="111" xfId="0" applyNumberFormat="1" applyFont="1" applyFill="1" applyBorder="1" applyAlignment="1">
      <alignment vertical="center" wrapText="1"/>
    </xf>
    <xf numFmtId="0" fontId="21" fillId="0" borderId="32" xfId="0" applyFont="1" applyBorder="1" applyAlignment="1">
      <alignment horizontal="center" vertical="center"/>
    </xf>
    <xf numFmtId="0" fontId="5" fillId="0" borderId="55" xfId="70" applyBorder="1" applyAlignment="1">
      <alignment horizontal="center"/>
    </xf>
    <xf numFmtId="0" fontId="5" fillId="0" borderId="41" xfId="70" applyBorder="1" applyAlignment="1">
      <alignment horizontal="center"/>
    </xf>
    <xf numFmtId="0" fontId="21" fillId="0" borderId="54" xfId="70" applyFont="1" applyBorder="1" applyAlignment="1">
      <alignment horizontal="center"/>
    </xf>
    <xf numFmtId="0" fontId="21" fillId="0" borderId="94" xfId="0" applyFont="1" applyBorder="1" applyAlignment="1">
      <alignment horizontal="center" vertical="center"/>
    </xf>
    <xf numFmtId="0" fontId="21" fillId="0" borderId="164" xfId="75" applyFont="1" applyBorder="1" applyAlignment="1">
      <alignment horizontal="center" vertical="center"/>
    </xf>
    <xf numFmtId="0" fontId="24" fillId="0" borderId="56" xfId="75" applyFont="1" applyBorder="1" applyAlignment="1">
      <alignment horizontal="center" vertical="center" wrapText="1"/>
    </xf>
    <xf numFmtId="4" fontId="21" fillId="61" borderId="46" xfId="0" applyNumberFormat="1" applyFont="1" applyFill="1" applyBorder="1"/>
    <xf numFmtId="4" fontId="21" fillId="61" borderId="53" xfId="0" applyNumberFormat="1" applyFont="1" applyFill="1" applyBorder="1"/>
    <xf numFmtId="4" fontId="21" fillId="61" borderId="32" xfId="0" applyNumberFormat="1" applyFont="1" applyFill="1" applyBorder="1"/>
    <xf numFmtId="4" fontId="21" fillId="61" borderId="20" xfId="0" applyNumberFormat="1" applyFont="1" applyFill="1" applyBorder="1" applyAlignment="1">
      <alignment vertical="center" wrapText="1"/>
    </xf>
    <xf numFmtId="4" fontId="27" fillId="61" borderId="20" xfId="0" applyNumberFormat="1" applyFont="1" applyFill="1" applyBorder="1" applyAlignment="1">
      <alignment vertical="center" wrapText="1"/>
    </xf>
    <xf numFmtId="4" fontId="21" fillId="0" borderId="0" xfId="0" applyNumberFormat="1" applyFont="1" applyFill="1" applyAlignment="1">
      <alignment horizontal="right" vertical="center" wrapText="1"/>
    </xf>
    <xf numFmtId="4" fontId="32" fillId="0" borderId="0" xfId="0" applyNumberFormat="1" applyFont="1" applyFill="1" applyAlignment="1">
      <alignment horizontal="right" vertical="center" wrapText="1"/>
    </xf>
    <xf numFmtId="49" fontId="28" fillId="0" borderId="137" xfId="78" applyNumberFormat="1" applyFont="1" applyBorder="1" applyAlignment="1">
      <alignment horizontal="center"/>
    </xf>
    <xf numFmtId="0" fontId="28" fillId="0" borderId="165" xfId="78" applyFont="1" applyBorder="1"/>
    <xf numFmtId="4" fontId="52" fillId="0" borderId="0" xfId="75" applyNumberFormat="1" applyFont="1" applyAlignment="1">
      <alignment horizontal="right"/>
    </xf>
    <xf numFmtId="4" fontId="28" fillId="63" borderId="93" xfId="75" applyNumberFormat="1" applyFont="1" applyFill="1" applyBorder="1"/>
    <xf numFmtId="4" fontId="28" fillId="62" borderId="93" xfId="75" applyNumberFormat="1" applyFont="1" applyFill="1" applyBorder="1"/>
    <xf numFmtId="49" fontId="21" fillId="0" borderId="11" xfId="75" applyNumberFormat="1" applyFont="1" applyBorder="1" applyAlignment="1">
      <alignment horizontal="center"/>
    </xf>
    <xf numFmtId="4" fontId="21" fillId="63" borderId="43" xfId="0" applyNumberFormat="1" applyFont="1" applyFill="1" applyBorder="1"/>
    <xf numFmtId="4" fontId="21" fillId="62" borderId="43" xfId="0" applyNumberFormat="1" applyFont="1" applyFill="1" applyBorder="1"/>
    <xf numFmtId="49" fontId="28" fillId="0" borderId="11" xfId="75" applyNumberFormat="1" applyFont="1" applyBorder="1" applyAlignment="1">
      <alignment horizontal="center"/>
    </xf>
    <xf numFmtId="4" fontId="28" fillId="63" borderId="43" xfId="75" applyNumberFormat="1" applyFont="1" applyFill="1" applyBorder="1"/>
    <xf numFmtId="4" fontId="28" fillId="62" borderId="43" xfId="75" applyNumberFormat="1" applyFont="1" applyFill="1" applyBorder="1"/>
    <xf numFmtId="0" fontId="21" fillId="0" borderId="16" xfId="75" applyNumberFormat="1" applyFont="1" applyFill="1" applyBorder="1" applyAlignment="1">
      <alignment horizontal="left" vertical="center" wrapText="1"/>
    </xf>
    <xf numFmtId="0" fontId="21" fillId="0" borderId="41" xfId="75" applyNumberFormat="1" applyFont="1" applyFill="1" applyBorder="1" applyAlignment="1">
      <alignment horizontal="center"/>
    </xf>
    <xf numFmtId="4" fontId="28" fillId="61" borderId="67" xfId="75" applyNumberFormat="1" applyFont="1" applyFill="1" applyBorder="1" applyAlignment="1">
      <alignment vertical="center" wrapText="1"/>
    </xf>
    <xf numFmtId="0" fontId="28" fillId="0" borderId="28" xfId="75" applyFont="1" applyBorder="1" applyAlignment="1">
      <alignment horizontal="center" vertical="center" wrapText="1"/>
    </xf>
    <xf numFmtId="0" fontId="28" fillId="0" borderId="13" xfId="75" applyFont="1" applyBorder="1" applyAlignment="1">
      <alignment horizontal="center" vertical="center" wrapText="1"/>
    </xf>
    <xf numFmtId="0" fontId="28" fillId="0" borderId="66" xfId="75" applyFont="1" applyBorder="1" applyAlignment="1">
      <alignment horizontal="left" vertical="center" wrapText="1"/>
    </xf>
    <xf numFmtId="4" fontId="28" fillId="63" borderId="67" xfId="75" applyNumberFormat="1" applyFont="1" applyFill="1" applyBorder="1" applyAlignment="1">
      <alignment vertical="center" wrapText="1"/>
    </xf>
    <xf numFmtId="4" fontId="28" fillId="62" borderId="67" xfId="75" applyNumberFormat="1" applyFont="1" applyFill="1" applyBorder="1" applyAlignment="1">
      <alignment vertical="center" wrapText="1"/>
    </xf>
    <xf numFmtId="4" fontId="28" fillId="0" borderId="87" xfId="75" applyNumberFormat="1" applyFont="1" applyFill="1" applyBorder="1" applyAlignment="1">
      <alignment horizontal="center" vertical="center" wrapText="1"/>
    </xf>
    <xf numFmtId="4" fontId="21" fillId="61" borderId="23" xfId="75" applyNumberFormat="1" applyFont="1" applyFill="1" applyBorder="1" applyAlignment="1">
      <alignment vertical="center" wrapText="1"/>
    </xf>
    <xf numFmtId="0" fontId="21" fillId="0" borderId="148" xfId="75" applyFont="1" applyBorder="1" applyAlignment="1">
      <alignment horizontal="center" vertical="center" wrapText="1"/>
    </xf>
    <xf numFmtId="0" fontId="21" fillId="0" borderId="153" xfId="75" applyFont="1" applyBorder="1" applyAlignment="1">
      <alignment horizontal="center" vertical="center" wrapText="1"/>
    </xf>
    <xf numFmtId="4" fontId="21" fillId="63" borderId="23" xfId="75" applyNumberFormat="1" applyFont="1" applyFill="1" applyBorder="1" applyAlignment="1">
      <alignment vertical="center" wrapText="1"/>
    </xf>
    <xf numFmtId="4" fontId="21" fillId="62" borderId="23" xfId="75" applyNumberFormat="1" applyFont="1" applyFill="1" applyBorder="1" applyAlignment="1">
      <alignment vertical="center" wrapText="1"/>
    </xf>
    <xf numFmtId="0" fontId="21" fillId="0" borderId="164" xfId="75" applyFont="1" applyBorder="1" applyAlignment="1">
      <alignment horizontal="center" vertical="center" wrapText="1"/>
    </xf>
    <xf numFmtId="0" fontId="21" fillId="0" borderId="14" xfId="75" applyFont="1" applyBorder="1" applyAlignment="1">
      <alignment horizontal="center" vertical="center" wrapText="1"/>
    </xf>
    <xf numFmtId="0" fontId="21" fillId="0" borderId="37" xfId="75" applyFont="1" applyBorder="1" applyAlignment="1">
      <alignment horizontal="center" vertical="center" wrapText="1"/>
    </xf>
    <xf numFmtId="49" fontId="21" fillId="0" borderId="45" xfId="75" applyNumberFormat="1" applyFont="1" applyBorder="1" applyAlignment="1">
      <alignment horizontal="center" vertical="center" wrapText="1"/>
    </xf>
    <xf numFmtId="0" fontId="21" fillId="0" borderId="138" xfId="75" applyFont="1" applyFill="1" applyBorder="1" applyAlignment="1">
      <alignment vertical="center" wrapText="1"/>
    </xf>
    <xf numFmtId="4" fontId="21" fillId="61" borderId="29" xfId="75" applyNumberFormat="1" applyFont="1" applyFill="1" applyBorder="1" applyAlignment="1">
      <alignment vertical="center" wrapText="1"/>
    </xf>
    <xf numFmtId="4" fontId="21" fillId="61" borderId="32" xfId="75" applyNumberFormat="1" applyFont="1" applyFill="1" applyBorder="1" applyAlignment="1">
      <alignment vertical="center" wrapText="1"/>
    </xf>
    <xf numFmtId="0" fontId="21" fillId="0" borderId="94" xfId="75" applyFont="1" applyBorder="1" applyAlignment="1">
      <alignment horizontal="center"/>
    </xf>
    <xf numFmtId="0" fontId="28" fillId="0" borderId="94" xfId="75" applyFont="1" applyBorder="1" applyAlignment="1">
      <alignment horizontal="center"/>
    </xf>
    <xf numFmtId="0" fontId="28" fillId="0" borderId="126" xfId="75" applyNumberFormat="1" applyFont="1" applyFill="1" applyBorder="1" applyAlignment="1">
      <alignment horizontal="center"/>
    </xf>
    <xf numFmtId="0" fontId="21" fillId="0" borderId="95" xfId="75" applyNumberFormat="1" applyFont="1" applyFill="1" applyBorder="1" applyAlignment="1">
      <alignment horizontal="center"/>
    </xf>
    <xf numFmtId="4" fontId="31" fillId="64" borderId="20" xfId="75" applyNumberFormat="1" applyFont="1" applyFill="1" applyBorder="1" applyAlignment="1">
      <alignment vertical="center" wrapText="1"/>
    </xf>
    <xf numFmtId="0" fontId="28" fillId="0" borderId="17" xfId="75" applyFont="1" applyBorder="1"/>
    <xf numFmtId="4" fontId="28" fillId="0" borderId="17" xfId="0" applyNumberFormat="1" applyFont="1" applyFill="1" applyBorder="1" applyAlignment="1">
      <alignment horizontal="center"/>
    </xf>
    <xf numFmtId="226" fontId="21" fillId="0" borderId="119" xfId="75" applyNumberFormat="1" applyFont="1" applyBorder="1" applyAlignment="1">
      <alignment horizontal="center"/>
    </xf>
    <xf numFmtId="0" fontId="21" fillId="0" borderId="85" xfId="75" applyFont="1" applyBorder="1"/>
    <xf numFmtId="226" fontId="21" fillId="0" borderId="119" xfId="75" applyNumberFormat="1" applyFont="1" applyBorder="1" applyAlignment="1">
      <alignment horizontal="center" vertical="center"/>
    </xf>
    <xf numFmtId="0" fontId="21" fillId="0" borderId="85" xfId="75" applyFont="1" applyBorder="1" applyAlignment="1">
      <alignment vertical="center" wrapText="1"/>
    </xf>
    <xf numFmtId="4" fontId="21" fillId="0" borderId="16" xfId="75" applyNumberFormat="1" applyFont="1" applyFill="1" applyBorder="1" applyAlignment="1">
      <alignment horizontal="center" vertical="top" wrapText="1"/>
    </xf>
    <xf numFmtId="226" fontId="21" fillId="0" borderId="11" xfId="75" applyNumberFormat="1" applyFont="1" applyBorder="1" applyAlignment="1">
      <alignment horizontal="center"/>
    </xf>
    <xf numFmtId="0" fontId="21" fillId="0" borderId="16" xfId="75" applyFont="1" applyBorder="1"/>
    <xf numFmtId="49" fontId="28" fillId="0" borderId="48" xfId="75" applyNumberFormat="1" applyFont="1" applyBorder="1" applyAlignment="1">
      <alignment horizontal="center"/>
    </xf>
    <xf numFmtId="0" fontId="28" fillId="0" borderId="48" xfId="75" applyFont="1" applyBorder="1"/>
    <xf numFmtId="4" fontId="28" fillId="0" borderId="50" xfId="0" applyNumberFormat="1" applyFont="1" applyFill="1" applyBorder="1" applyAlignment="1">
      <alignment horizontal="center"/>
    </xf>
    <xf numFmtId="0" fontId="21" fillId="0" borderId="11" xfId="75" applyFont="1" applyBorder="1"/>
    <xf numFmtId="0" fontId="21" fillId="0" borderId="41" xfId="75" applyFont="1" applyBorder="1" applyAlignment="1">
      <alignment horizontal="center"/>
    </xf>
    <xf numFmtId="0" fontId="21" fillId="0" borderId="41" xfId="75" applyFont="1" applyBorder="1"/>
    <xf numFmtId="0" fontId="21" fillId="0" borderId="107" xfId="0" applyFont="1" applyBorder="1" applyAlignment="1">
      <alignment horizontal="center"/>
    </xf>
    <xf numFmtId="0" fontId="21" fillId="0" borderId="107" xfId="0" applyFont="1" applyBorder="1"/>
    <xf numFmtId="4" fontId="27" fillId="0" borderId="20" xfId="75" applyNumberFormat="1" applyFont="1" applyFill="1" applyBorder="1" applyAlignment="1">
      <alignment vertical="center" wrapText="1"/>
    </xf>
    <xf numFmtId="0" fontId="27" fillId="0" borderId="82" xfId="75" applyFont="1" applyBorder="1" applyAlignment="1">
      <alignment horizontal="center" vertical="center" wrapText="1"/>
    </xf>
    <xf numFmtId="0" fontId="27" fillId="0" borderId="83" xfId="75" applyFont="1" applyBorder="1" applyAlignment="1">
      <alignment horizontal="center" vertical="center" wrapText="1"/>
    </xf>
    <xf numFmtId="4" fontId="28" fillId="61" borderId="39" xfId="75" applyNumberFormat="1" applyFont="1" applyFill="1" applyBorder="1" applyAlignment="1">
      <alignment vertical="top"/>
    </xf>
    <xf numFmtId="49" fontId="28" fillId="0" borderId="55" xfId="75" applyNumberFormat="1" applyFont="1" applyBorder="1" applyAlignment="1">
      <alignment horizontal="center" vertical="top"/>
    </xf>
    <xf numFmtId="0" fontId="28" fillId="0" borderId="38" xfId="75" applyFont="1" applyFill="1" applyBorder="1" applyAlignment="1">
      <alignment vertical="top"/>
    </xf>
    <xf numFmtId="4" fontId="28" fillId="63" borderId="39" xfId="75" applyNumberFormat="1" applyFont="1" applyFill="1" applyBorder="1" applyAlignment="1">
      <alignment vertical="top"/>
    </xf>
    <xf numFmtId="4" fontId="28" fillId="62" borderId="39" xfId="75" applyNumberFormat="1" applyFont="1" applyFill="1" applyBorder="1" applyAlignment="1">
      <alignment vertical="top"/>
    </xf>
    <xf numFmtId="182" fontId="21" fillId="61" borderId="23" xfId="75" applyNumberFormat="1" applyFont="1" applyFill="1" applyBorder="1" applyAlignment="1">
      <alignment horizontal="right" vertical="top" wrapText="1"/>
    </xf>
    <xf numFmtId="226" fontId="21" fillId="0" borderId="11" xfId="75" applyNumberFormat="1" applyFont="1" applyFill="1" applyBorder="1" applyAlignment="1">
      <alignment horizontal="center" vertical="top"/>
    </xf>
    <xf numFmtId="182" fontId="21" fillId="63" borderId="23" xfId="75" applyNumberFormat="1" applyFont="1" applyFill="1" applyBorder="1" applyAlignment="1">
      <alignment horizontal="right" vertical="top" wrapText="1"/>
    </xf>
    <xf numFmtId="4" fontId="21" fillId="62" borderId="23" xfId="75" applyNumberFormat="1" applyFont="1" applyFill="1" applyBorder="1" applyAlignment="1">
      <alignment vertical="top"/>
    </xf>
    <xf numFmtId="182" fontId="21" fillId="61" borderId="23" xfId="75" applyNumberFormat="1" applyFont="1" applyFill="1" applyBorder="1" applyAlignment="1">
      <alignment horizontal="right" vertical="top"/>
    </xf>
    <xf numFmtId="0" fontId="21" fillId="0" borderId="15" xfId="75" applyFont="1" applyBorder="1" applyAlignment="1">
      <alignment vertical="top"/>
    </xf>
    <xf numFmtId="4" fontId="28" fillId="61" borderId="29" xfId="75" applyNumberFormat="1" applyFont="1" applyFill="1" applyBorder="1" applyAlignment="1">
      <alignment vertical="top"/>
    </xf>
    <xf numFmtId="49" fontId="28" fillId="0" borderId="48" xfId="75" applyNumberFormat="1" applyFont="1" applyFill="1" applyBorder="1" applyAlignment="1">
      <alignment horizontal="center" vertical="top"/>
    </xf>
    <xf numFmtId="0" fontId="28" fillId="0" borderId="49" xfId="75" applyFont="1" applyFill="1" applyBorder="1" applyAlignment="1">
      <alignment vertical="top"/>
    </xf>
    <xf numFmtId="4" fontId="28" fillId="63" borderId="29" xfId="75" applyNumberFormat="1" applyFont="1" applyFill="1" applyBorder="1" applyAlignment="1">
      <alignment vertical="top"/>
    </xf>
    <xf numFmtId="4" fontId="28" fillId="62" borderId="29" xfId="75" applyNumberFormat="1" applyFont="1" applyFill="1" applyBorder="1" applyAlignment="1">
      <alignment vertical="top"/>
    </xf>
    <xf numFmtId="4" fontId="28" fillId="0" borderId="50" xfId="75" applyNumberFormat="1" applyFont="1" applyFill="1" applyBorder="1" applyAlignment="1">
      <alignment horizontal="center" vertical="top"/>
    </xf>
    <xf numFmtId="4" fontId="21" fillId="61" borderId="23" xfId="75" applyNumberFormat="1" applyFont="1" applyFill="1" applyBorder="1" applyAlignment="1">
      <alignment vertical="top"/>
    </xf>
    <xf numFmtId="4" fontId="21" fillId="63" borderId="23" xfId="75" applyNumberFormat="1" applyFont="1" applyFill="1" applyBorder="1" applyAlignment="1">
      <alignment vertical="top"/>
    </xf>
    <xf numFmtId="226" fontId="21" fillId="0" borderId="11" xfId="75" applyNumberFormat="1" applyFont="1" applyFill="1" applyBorder="1" applyAlignment="1">
      <alignment horizontal="center" vertical="top" wrapText="1"/>
    </xf>
    <xf numFmtId="4" fontId="21" fillId="61" borderId="46" xfId="75" applyNumberFormat="1" applyFont="1" applyFill="1" applyBorder="1" applyAlignment="1">
      <alignment vertical="top"/>
    </xf>
    <xf numFmtId="4" fontId="21" fillId="63" borderId="46" xfId="75" applyNumberFormat="1" applyFont="1" applyFill="1" applyBorder="1" applyAlignment="1">
      <alignment vertical="top"/>
    </xf>
    <xf numFmtId="4" fontId="21" fillId="62" borderId="46" xfId="75" applyNumberFormat="1" applyFont="1" applyFill="1" applyBorder="1" applyAlignment="1">
      <alignment vertical="top"/>
    </xf>
    <xf numFmtId="4" fontId="21" fillId="61" borderId="67" xfId="75" applyNumberFormat="1" applyFont="1" applyFill="1" applyBorder="1" applyAlignment="1">
      <alignment vertical="top"/>
    </xf>
    <xf numFmtId="226" fontId="21" fillId="0" borderId="11" xfId="75" applyNumberFormat="1" applyFont="1" applyBorder="1" applyAlignment="1">
      <alignment horizontal="center" vertical="top"/>
    </xf>
    <xf numFmtId="0" fontId="21" fillId="0" borderId="49" xfId="75" applyFont="1" applyFill="1" applyBorder="1" applyAlignment="1">
      <alignment vertical="top"/>
    </xf>
    <xf numFmtId="4" fontId="21" fillId="63" borderId="67" xfId="75" applyNumberFormat="1" applyFont="1" applyFill="1" applyBorder="1" applyAlignment="1">
      <alignment vertical="top"/>
    </xf>
    <xf numFmtId="4" fontId="21" fillId="62" borderId="67" xfId="75" applyNumberFormat="1" applyFont="1" applyFill="1" applyBorder="1" applyAlignment="1">
      <alignment vertical="top"/>
    </xf>
    <xf numFmtId="4" fontId="21" fillId="0" borderId="50" xfId="75" applyNumberFormat="1" applyFont="1" applyFill="1" applyBorder="1" applyAlignment="1">
      <alignment horizontal="center" vertical="top" wrapText="1"/>
    </xf>
    <xf numFmtId="226" fontId="21" fillId="0" borderId="11" xfId="75" applyNumberFormat="1" applyFont="1" applyBorder="1" applyAlignment="1">
      <alignment horizontal="center" vertical="top" wrapText="1"/>
    </xf>
    <xf numFmtId="0" fontId="21" fillId="0" borderId="120" xfId="75" applyFont="1" applyFill="1" applyBorder="1" applyAlignment="1">
      <alignment vertical="top" wrapText="1"/>
    </xf>
    <xf numFmtId="4" fontId="21" fillId="0" borderId="85" xfId="75" applyNumberFormat="1" applyFont="1" applyFill="1" applyBorder="1" applyAlignment="1">
      <alignment horizontal="center" vertical="top"/>
    </xf>
    <xf numFmtId="4" fontId="21" fillId="61" borderId="23" xfId="67" applyNumberFormat="1" applyFont="1" applyFill="1" applyBorder="1" applyAlignment="1">
      <alignment vertical="top"/>
    </xf>
    <xf numFmtId="0" fontId="21" fillId="0" borderId="70" xfId="78" applyFont="1" applyFill="1" applyBorder="1" applyAlignment="1">
      <alignment vertical="top"/>
    </xf>
    <xf numFmtId="4" fontId="21" fillId="63" borderId="23" xfId="67" applyNumberFormat="1" applyFont="1" applyFill="1" applyBorder="1" applyAlignment="1">
      <alignment vertical="top"/>
    </xf>
    <xf numFmtId="4" fontId="21" fillId="62" borderId="23" xfId="67" applyNumberFormat="1" applyFont="1" applyFill="1" applyBorder="1" applyAlignment="1">
      <alignment vertical="top"/>
    </xf>
    <xf numFmtId="4" fontId="43" fillId="0" borderId="16" xfId="67" applyNumberFormat="1" applyFont="1" applyFill="1" applyBorder="1" applyAlignment="1">
      <alignment horizontal="center" vertical="top"/>
    </xf>
    <xf numFmtId="226" fontId="21" fillId="0" borderId="41" xfId="75" applyNumberFormat="1" applyFont="1" applyBorder="1" applyAlignment="1">
      <alignment horizontal="center" vertical="top"/>
    </xf>
    <xf numFmtId="4" fontId="21" fillId="63" borderId="53" xfId="75" applyNumberFormat="1" applyFont="1" applyFill="1" applyBorder="1" applyAlignment="1">
      <alignment vertical="top"/>
    </xf>
    <xf numFmtId="0" fontId="28" fillId="0" borderId="84" xfId="75" applyFont="1" applyBorder="1" applyAlignment="1">
      <alignment horizontal="center" vertical="top"/>
    </xf>
    <xf numFmtId="4" fontId="28" fillId="62" borderId="93" xfId="75" applyNumberFormat="1" applyFont="1" applyFill="1" applyBorder="1" applyAlignment="1">
      <alignment vertical="top"/>
    </xf>
    <xf numFmtId="4" fontId="21" fillId="0" borderId="17" xfId="0" applyNumberFormat="1" applyFont="1" applyFill="1" applyBorder="1" applyAlignment="1">
      <alignment horizontal="center" vertical="top" wrapText="1"/>
    </xf>
    <xf numFmtId="4" fontId="21" fillId="61" borderId="29" xfId="75" applyNumberFormat="1" applyFont="1" applyFill="1" applyBorder="1" applyAlignment="1">
      <alignment vertical="top"/>
    </xf>
    <xf numFmtId="0" fontId="21" fillId="0" borderId="30" xfId="75" applyFont="1" applyBorder="1" applyAlignment="1">
      <alignment horizontal="center" vertical="top"/>
    </xf>
    <xf numFmtId="0" fontId="21" fillId="0" borderId="16" xfId="57" applyFont="1" applyBorder="1" applyAlignment="1">
      <alignment vertical="top"/>
    </xf>
    <xf numFmtId="4" fontId="21" fillId="63" borderId="29" xfId="75" applyNumberFormat="1" applyFont="1" applyFill="1" applyBorder="1" applyAlignment="1">
      <alignment vertical="top"/>
    </xf>
    <xf numFmtId="4" fontId="21" fillId="62" borderId="47" xfId="75" applyNumberFormat="1" applyFont="1" applyFill="1" applyBorder="1" applyAlignment="1">
      <alignment vertical="top"/>
    </xf>
    <xf numFmtId="4" fontId="21" fillId="0" borderId="50" xfId="0" applyNumberFormat="1" applyFont="1" applyFill="1" applyBorder="1" applyAlignment="1">
      <alignment horizontal="center" vertical="top" wrapText="1"/>
    </xf>
    <xf numFmtId="0" fontId="21" fillId="0" borderId="0" xfId="57" applyFont="1" applyBorder="1" applyAlignment="1">
      <alignment vertical="top"/>
    </xf>
    <xf numFmtId="4" fontId="21" fillId="61" borderId="23" xfId="0" applyNumberFormat="1" applyFont="1" applyFill="1" applyBorder="1" applyAlignment="1">
      <alignment vertical="top"/>
    </xf>
    <xf numFmtId="0" fontId="21" fillId="0" borderId="10" xfId="75" applyFont="1" applyBorder="1" applyAlignment="1">
      <alignment horizontal="center" vertical="top"/>
    </xf>
    <xf numFmtId="0" fontId="21" fillId="0" borderId="15" xfId="75" applyFont="1" applyFill="1" applyBorder="1" applyAlignment="1">
      <alignment horizontal="left" vertical="top"/>
    </xf>
    <xf numFmtId="4" fontId="21" fillId="62" borderId="43" xfId="0" applyNumberFormat="1" applyFont="1" applyFill="1" applyBorder="1" applyAlignment="1">
      <alignment vertical="top"/>
    </xf>
    <xf numFmtId="49" fontId="21" fillId="0" borderId="16" xfId="0" applyNumberFormat="1" applyFont="1" applyFill="1" applyBorder="1" applyAlignment="1">
      <alignment vertical="top" wrapText="1"/>
    </xf>
    <xf numFmtId="4" fontId="21" fillId="61" borderId="53" xfId="0" applyNumberFormat="1" applyFont="1" applyFill="1" applyBorder="1" applyAlignment="1">
      <alignment vertical="top"/>
    </xf>
    <xf numFmtId="0" fontId="21" fillId="0" borderId="33" xfId="75" applyFont="1" applyBorder="1" applyAlignment="1">
      <alignment horizontal="center" vertical="top"/>
    </xf>
    <xf numFmtId="226" fontId="21" fillId="0" borderId="41" xfId="75" applyNumberFormat="1" applyFont="1" applyBorder="1" applyAlignment="1">
      <alignment horizontal="center" vertical="top" wrapText="1"/>
    </xf>
    <xf numFmtId="0" fontId="21" fillId="0" borderId="34" xfId="75" applyFont="1" applyFill="1" applyBorder="1" applyAlignment="1">
      <alignment horizontal="left" vertical="top"/>
    </xf>
    <xf numFmtId="4" fontId="21" fillId="63" borderId="53" xfId="75" applyNumberFormat="1" applyFont="1" applyFill="1" applyBorder="1" applyAlignment="1">
      <alignment horizontal="right" vertical="top" wrapText="1"/>
    </xf>
    <xf numFmtId="4" fontId="21" fillId="62" borderId="96" xfId="0" applyNumberFormat="1" applyFont="1" applyFill="1" applyBorder="1" applyAlignment="1">
      <alignment vertical="top"/>
    </xf>
    <xf numFmtId="49" fontId="21" fillId="0" borderId="54" xfId="0" applyNumberFormat="1" applyFont="1" applyFill="1" applyBorder="1" applyAlignment="1">
      <alignment vertical="top" wrapText="1"/>
    </xf>
    <xf numFmtId="49" fontId="28" fillId="0" borderId="55" xfId="75" applyNumberFormat="1" applyFont="1" applyBorder="1" applyAlignment="1">
      <alignment horizontal="center" vertical="top" wrapText="1"/>
    </xf>
    <xf numFmtId="0" fontId="28" fillId="0" borderId="38" xfId="75" applyFont="1" applyBorder="1" applyAlignment="1">
      <alignment vertical="top" wrapText="1"/>
    </xf>
    <xf numFmtId="4" fontId="28" fillId="0" borderId="39" xfId="75" applyNumberFormat="1" applyFont="1" applyFill="1" applyBorder="1" applyAlignment="1">
      <alignment horizontal="center" vertical="top"/>
    </xf>
    <xf numFmtId="0" fontId="21" fillId="0" borderId="49" xfId="75" applyFont="1" applyBorder="1" applyAlignment="1">
      <alignment vertical="top" wrapText="1"/>
    </xf>
    <xf numFmtId="4" fontId="21" fillId="0" borderId="23" xfId="0" applyNumberFormat="1" applyFont="1" applyFill="1" applyBorder="1" applyAlignment="1">
      <alignment horizontal="center" vertical="top" wrapText="1"/>
    </xf>
    <xf numFmtId="0" fontId="21" fillId="0" borderId="15" xfId="75" applyFont="1" applyBorder="1" applyAlignment="1">
      <alignment vertical="top" wrapText="1"/>
    </xf>
    <xf numFmtId="4" fontId="21" fillId="61" borderId="32" xfId="0" applyNumberFormat="1" applyFont="1" applyFill="1" applyBorder="1" applyAlignment="1">
      <alignment vertical="top"/>
    </xf>
    <xf numFmtId="0" fontId="21" fillId="0" borderId="101" xfId="0" applyFont="1" applyBorder="1" applyAlignment="1">
      <alignment horizontal="center" vertical="top"/>
    </xf>
    <xf numFmtId="0" fontId="21" fillId="0" borderId="34" xfId="0" applyFont="1" applyBorder="1" applyAlignment="1">
      <alignment vertical="top"/>
    </xf>
    <xf numFmtId="4" fontId="21" fillId="62" borderId="53" xfId="0" applyNumberFormat="1" applyFont="1" applyFill="1" applyBorder="1" applyAlignment="1">
      <alignment vertical="top"/>
    </xf>
    <xf numFmtId="0" fontId="21" fillId="0" borderId="53" xfId="0" applyFont="1" applyBorder="1" applyAlignment="1">
      <alignment vertical="top"/>
    </xf>
    <xf numFmtId="0" fontId="24" fillId="0" borderId="0" xfId="81" applyFont="1" applyAlignment="1">
      <alignment horizontal="right"/>
    </xf>
    <xf numFmtId="4" fontId="112" fillId="0" borderId="20" xfId="81" applyNumberFormat="1" applyFont="1" applyFill="1" applyBorder="1" applyAlignment="1">
      <alignment horizontal="right" vertical="center"/>
    </xf>
    <xf numFmtId="0" fontId="112" fillId="0" borderId="21" xfId="81" applyFont="1" applyBorder="1" applyAlignment="1">
      <alignment horizontal="center" vertical="center"/>
    </xf>
    <xf numFmtId="0" fontId="112" fillId="0" borderId="19" xfId="81" applyFont="1" applyFill="1" applyBorder="1" applyAlignment="1">
      <alignment horizontal="center" vertical="center"/>
    </xf>
    <xf numFmtId="4" fontId="27" fillId="0" borderId="18" xfId="81" applyNumberFormat="1" applyFont="1" applyFill="1" applyBorder="1" applyAlignment="1">
      <alignment horizontal="center" vertical="center"/>
    </xf>
    <xf numFmtId="226" fontId="21" fillId="0" borderId="28" xfId="81" applyNumberFormat="1" applyFont="1" applyBorder="1" applyAlignment="1">
      <alignment horizontal="center" vertical="center"/>
    </xf>
    <xf numFmtId="0" fontId="21" fillId="0" borderId="145" xfId="81" applyFont="1" applyBorder="1" applyAlignment="1">
      <alignment vertical="center"/>
    </xf>
    <xf numFmtId="4" fontId="21" fillId="63" borderId="29" xfId="81" applyNumberFormat="1" applyFont="1" applyFill="1" applyBorder="1" applyAlignment="1">
      <alignment horizontal="right" vertical="center" wrapText="1"/>
    </xf>
    <xf numFmtId="4" fontId="21" fillId="62" borderId="29" xfId="81" applyNumberFormat="1" applyFont="1" applyFill="1" applyBorder="1" applyAlignment="1">
      <alignment vertical="center"/>
    </xf>
    <xf numFmtId="226" fontId="21" fillId="0" borderId="114" xfId="81" applyNumberFormat="1" applyFont="1" applyBorder="1" applyAlignment="1">
      <alignment horizontal="center" vertical="center"/>
    </xf>
    <xf numFmtId="0" fontId="21" fillId="0" borderId="143" xfId="81" applyFont="1" applyBorder="1" applyAlignment="1">
      <alignment vertical="center"/>
    </xf>
    <xf numFmtId="4" fontId="21" fillId="63" borderId="23" xfId="81" applyNumberFormat="1" applyFont="1" applyFill="1" applyBorder="1" applyAlignment="1">
      <alignment horizontal="right" vertical="center" wrapText="1"/>
    </xf>
    <xf numFmtId="4" fontId="21" fillId="62" borderId="23" xfId="81" applyNumberFormat="1" applyFont="1" applyFill="1" applyBorder="1" applyAlignment="1">
      <alignment vertical="center"/>
    </xf>
    <xf numFmtId="226" fontId="21" fillId="0" borderId="105" xfId="81" applyNumberFormat="1" applyFont="1" applyBorder="1" applyAlignment="1">
      <alignment horizontal="center" vertical="center"/>
    </xf>
    <xf numFmtId="226" fontId="21" fillId="0" borderId="163" xfId="81" applyNumberFormat="1" applyFont="1" applyBorder="1" applyAlignment="1">
      <alignment horizontal="center" vertical="center"/>
    </xf>
    <xf numFmtId="0" fontId="21" fillId="0" borderId="74" xfId="81" applyFont="1" applyBorder="1" applyAlignment="1">
      <alignment vertical="center"/>
    </xf>
    <xf numFmtId="4" fontId="21" fillId="62" borderId="46" xfId="81" applyNumberFormat="1" applyFont="1" applyFill="1" applyBorder="1" applyAlignment="1">
      <alignment vertical="center"/>
    </xf>
    <xf numFmtId="4" fontId="21" fillId="0" borderId="156" xfId="0" applyNumberFormat="1" applyFont="1" applyFill="1" applyBorder="1" applyAlignment="1">
      <alignment horizontal="center" vertical="center" wrapText="1"/>
    </xf>
    <xf numFmtId="226" fontId="21" fillId="0" borderId="37" xfId="81" applyNumberFormat="1" applyFont="1" applyBorder="1" applyAlignment="1">
      <alignment horizontal="center" vertical="center"/>
    </xf>
    <xf numFmtId="0" fontId="21" fillId="0" borderId="81" xfId="81" applyFont="1" applyBorder="1" applyAlignment="1">
      <alignment vertical="center"/>
    </xf>
    <xf numFmtId="4" fontId="21" fillId="63" borderId="53" xfId="81" applyNumberFormat="1" applyFont="1" applyFill="1" applyBorder="1" applyAlignment="1">
      <alignment horizontal="right" vertical="center" wrapText="1"/>
    </xf>
    <xf numFmtId="4" fontId="21" fillId="62" borderId="32" xfId="81" applyNumberFormat="1" applyFont="1" applyFill="1" applyBorder="1" applyAlignment="1">
      <alignment vertical="center"/>
    </xf>
    <xf numFmtId="4" fontId="21" fillId="0" borderId="166" xfId="75" applyNumberFormat="1" applyFont="1" applyFill="1" applyBorder="1" applyAlignment="1">
      <alignment horizontal="center" vertical="center"/>
    </xf>
    <xf numFmtId="4" fontId="21" fillId="0" borderId="0" xfId="75" applyNumberFormat="1" applyFont="1" applyBorder="1" applyAlignment="1">
      <alignment horizontal="left" vertical="center" wrapText="1"/>
    </xf>
    <xf numFmtId="0" fontId="21" fillId="0" borderId="117" xfId="78" applyFont="1" applyBorder="1" applyAlignment="1">
      <alignment vertical="center"/>
    </xf>
    <xf numFmtId="49" fontId="21" fillId="0" borderId="167" xfId="78" applyNumberFormat="1" applyFont="1" applyBorder="1" applyAlignment="1">
      <alignment horizontal="center"/>
    </xf>
    <xf numFmtId="0" fontId="21" fillId="0" borderId="158" xfId="78" applyFont="1" applyBorder="1"/>
    <xf numFmtId="49" fontId="28" fillId="0" borderId="0" xfId="78" applyNumberFormat="1" applyFont="1" applyBorder="1" applyAlignment="1">
      <alignment horizontal="center"/>
    </xf>
    <xf numFmtId="0" fontId="28" fillId="0" borderId="0" xfId="78" applyFont="1" applyBorder="1"/>
    <xf numFmtId="0" fontId="21" fillId="0" borderId="20" xfId="0" applyFont="1" applyBorder="1" applyAlignment="1">
      <alignment horizontal="center" vertical="center"/>
    </xf>
    <xf numFmtId="0" fontId="21" fillId="0" borderId="159" xfId="75" applyFont="1" applyFill="1" applyBorder="1" applyAlignment="1">
      <alignment horizontal="center" vertical="center" wrapText="1"/>
    </xf>
    <xf numFmtId="49" fontId="21" fillId="0" borderId="83" xfId="75" applyNumberFormat="1" applyFont="1" applyFill="1" applyBorder="1" applyAlignment="1">
      <alignment horizontal="center" vertical="center" wrapText="1"/>
    </xf>
    <xf numFmtId="0" fontId="21" fillId="0" borderId="19" xfId="75" applyFont="1" applyBorder="1" applyAlignment="1">
      <alignment horizontal="left" vertical="center" wrapText="1"/>
    </xf>
    <xf numFmtId="4" fontId="21" fillId="62" borderId="22" xfId="0" applyNumberFormat="1" applyFont="1" applyFill="1" applyBorder="1" applyAlignment="1">
      <alignment vertical="center" wrapText="1"/>
    </xf>
    <xf numFmtId="0" fontId="21" fillId="0" borderId="20" xfId="0" applyFont="1" applyFill="1" applyBorder="1" applyAlignment="1">
      <alignment vertical="center" wrapText="1"/>
    </xf>
    <xf numFmtId="49" fontId="21" fillId="0" borderId="48" xfId="75" applyNumberFormat="1" applyFont="1" applyFill="1" applyBorder="1" applyAlignment="1">
      <alignment horizontal="center" vertical="center" wrapText="1"/>
    </xf>
    <xf numFmtId="4" fontId="21" fillId="63" borderId="29" xfId="75" applyNumberFormat="1" applyFont="1" applyFill="1" applyBorder="1" applyAlignment="1">
      <alignment vertical="center" wrapText="1"/>
    </xf>
    <xf numFmtId="4" fontId="21" fillId="62" borderId="29" xfId="75" applyNumberFormat="1" applyFont="1" applyFill="1" applyBorder="1" applyAlignment="1">
      <alignment vertical="center" wrapText="1"/>
    </xf>
    <xf numFmtId="0" fontId="21" fillId="0" borderId="16" xfId="0" applyFont="1" applyBorder="1"/>
    <xf numFmtId="0" fontId="21" fillId="0" borderId="41" xfId="0" applyFont="1" applyBorder="1" applyAlignment="1">
      <alignment horizontal="center"/>
    </xf>
    <xf numFmtId="0" fontId="21" fillId="0" borderId="41" xfId="75" applyFont="1" applyBorder="1" applyAlignment="1">
      <alignment horizontal="left" vertical="center" wrapText="1"/>
    </xf>
    <xf numFmtId="4" fontId="21" fillId="63" borderId="32" xfId="75" applyNumberFormat="1" applyFont="1" applyFill="1" applyBorder="1" applyAlignment="1">
      <alignment vertical="center" wrapText="1"/>
    </xf>
    <xf numFmtId="4" fontId="21" fillId="62" borderId="32" xfId="75" applyNumberFormat="1" applyFont="1" applyFill="1" applyBorder="1" applyAlignment="1">
      <alignment vertical="center" wrapText="1"/>
    </xf>
    <xf numFmtId="0" fontId="28" fillId="0" borderId="15" xfId="75" applyFont="1" applyBorder="1"/>
    <xf numFmtId="4" fontId="28" fillId="0" borderId="16" xfId="75" applyNumberFormat="1" applyFont="1" applyFill="1" applyBorder="1" applyAlignment="1">
      <alignment horizontal="center"/>
    </xf>
    <xf numFmtId="49" fontId="21" fillId="0" borderId="41" xfId="75" applyNumberFormat="1" applyFont="1" applyFill="1" applyBorder="1" applyAlignment="1">
      <alignment horizontal="center" vertical="center" wrapText="1"/>
    </xf>
    <xf numFmtId="0" fontId="25" fillId="0" borderId="58" xfId="81" applyFont="1" applyFill="1" applyBorder="1" applyAlignment="1">
      <alignment horizontal="center" vertical="center"/>
    </xf>
    <xf numFmtId="0" fontId="25" fillId="0" borderId="59" xfId="81" applyFont="1" applyFill="1" applyBorder="1" applyAlignment="1">
      <alignment horizontal="center" vertical="center"/>
    </xf>
    <xf numFmtId="0" fontId="25" fillId="0" borderId="60" xfId="81" applyFont="1" applyFill="1" applyBorder="1" applyAlignment="1">
      <alignment horizontal="center" vertical="center"/>
    </xf>
    <xf numFmtId="0" fontId="28" fillId="0" borderId="92" xfId="75" applyFont="1" applyBorder="1" applyAlignment="1">
      <alignment horizontal="center" vertical="top" wrapText="1"/>
    </xf>
    <xf numFmtId="0" fontId="21" fillId="0" borderId="94" xfId="75" applyFont="1" applyBorder="1" applyAlignment="1">
      <alignment horizontal="center" vertical="top" wrapText="1"/>
    </xf>
    <xf numFmtId="0" fontId="21" fillId="0" borderId="126" xfId="0" applyFont="1" applyBorder="1" applyAlignment="1">
      <alignment horizontal="center" vertical="top"/>
    </xf>
    <xf numFmtId="0" fontId="21" fillId="0" borderId="94" xfId="0" applyFont="1" applyBorder="1" applyAlignment="1">
      <alignment horizontal="center" vertical="top"/>
    </xf>
    <xf numFmtId="0" fontId="21" fillId="0" borderId="116" xfId="78" applyFont="1" applyBorder="1" applyAlignment="1">
      <alignment horizontal="center" vertical="top"/>
    </xf>
    <xf numFmtId="0" fontId="28" fillId="0" borderId="126" xfId="0" applyFont="1" applyBorder="1" applyAlignment="1">
      <alignment horizontal="center" vertical="top"/>
    </xf>
    <xf numFmtId="0" fontId="21" fillId="0" borderId="118" xfId="75" applyFont="1" applyBorder="1" applyAlignment="1">
      <alignment horizontal="center"/>
    </xf>
    <xf numFmtId="0" fontId="21" fillId="0" borderId="118" xfId="75" applyFont="1" applyBorder="1" applyAlignment="1">
      <alignment horizontal="center" vertical="center"/>
    </xf>
    <xf numFmtId="0" fontId="28" fillId="0" borderId="126" xfId="75" applyFont="1" applyBorder="1" applyAlignment="1">
      <alignment horizontal="center"/>
    </xf>
    <xf numFmtId="0" fontId="24" fillId="62" borderId="39" xfId="81" applyFont="1" applyFill="1" applyBorder="1" applyAlignment="1">
      <alignment horizontal="center" vertical="center" wrapText="1"/>
    </xf>
    <xf numFmtId="0" fontId="21" fillId="0" borderId="51" xfId="70" applyFont="1" applyBorder="1" applyAlignment="1">
      <alignment horizontal="left"/>
    </xf>
    <xf numFmtId="0" fontId="21" fillId="0" borderId="99" xfId="70" applyFont="1" applyBorder="1" applyAlignment="1">
      <alignment horizontal="left"/>
    </xf>
    <xf numFmtId="0" fontId="48" fillId="0" borderId="51" xfId="70" applyFont="1" applyBorder="1" applyAlignment="1">
      <alignment horizontal="left"/>
    </xf>
    <xf numFmtId="0" fontId="48" fillId="0" borderId="99" xfId="70" applyFont="1" applyBorder="1" applyAlignment="1">
      <alignment horizontal="left"/>
    </xf>
    <xf numFmtId="0" fontId="48" fillId="0" borderId="126" xfId="70" applyFont="1" applyBorder="1" applyAlignment="1">
      <alignment horizontal="left"/>
    </xf>
    <xf numFmtId="0" fontId="48" fillId="0" borderId="94" xfId="70" applyFont="1" applyBorder="1" applyAlignment="1">
      <alignment horizontal="left"/>
    </xf>
    <xf numFmtId="0" fontId="48" fillId="0" borderId="95" xfId="70" applyFont="1" applyBorder="1" applyAlignment="1">
      <alignment horizontal="left"/>
    </xf>
    <xf numFmtId="0" fontId="45" fillId="0" borderId="95" xfId="74" applyFont="1" applyBorder="1" applyAlignment="1">
      <alignment horizontal="left"/>
    </xf>
    <xf numFmtId="0" fontId="45" fillId="0" borderId="126" xfId="74" applyFont="1" applyBorder="1" applyAlignment="1">
      <alignment horizontal="left"/>
    </xf>
    <xf numFmtId="0" fontId="24" fillId="61" borderId="39" xfId="81" applyFont="1" applyFill="1" applyBorder="1" applyAlignment="1">
      <alignment horizontal="center" vertical="center" wrapText="1"/>
    </xf>
    <xf numFmtId="0" fontId="35" fillId="63" borderId="56" xfId="0" applyFont="1" applyFill="1" applyBorder="1" applyAlignment="1">
      <alignment horizontal="center" vertical="center" wrapText="1"/>
    </xf>
    <xf numFmtId="49" fontId="21" fillId="0" borderId="51" xfId="78" applyNumberFormat="1" applyFont="1" applyBorder="1" applyAlignment="1">
      <alignment horizontal="center"/>
    </xf>
    <xf numFmtId="0" fontId="21" fillId="0" borderId="16" xfId="78" applyFont="1" applyBorder="1"/>
    <xf numFmtId="4" fontId="97" fillId="0" borderId="0" xfId="0" applyNumberFormat="1" applyFont="1" applyFill="1" applyAlignment="1">
      <alignment horizontal="right" vertical="center" wrapText="1"/>
    </xf>
    <xf numFmtId="3" fontId="28" fillId="0" borderId="0" xfId="0" applyNumberFormat="1" applyFont="1" applyFill="1" applyAlignment="1">
      <alignment horizontal="center" vertical="center" wrapText="1"/>
    </xf>
    <xf numFmtId="49" fontId="28" fillId="0" borderId="52" xfId="78" applyNumberFormat="1" applyFont="1" applyBorder="1" applyAlignment="1">
      <alignment horizontal="center"/>
    </xf>
    <xf numFmtId="0" fontId="28" fillId="0" borderId="31" xfId="78" applyFont="1" applyBorder="1"/>
    <xf numFmtId="4" fontId="116" fillId="0" borderId="0" xfId="75" applyNumberFormat="1" applyFont="1" applyAlignment="1">
      <alignment horizontal="right"/>
    </xf>
    <xf numFmtId="49" fontId="28" fillId="0" borderId="13" xfId="75" applyNumberFormat="1" applyFont="1" applyFill="1" applyBorder="1" applyAlignment="1">
      <alignment horizontal="center"/>
    </xf>
    <xf numFmtId="0" fontId="28" fillId="0" borderId="124" xfId="75" applyFont="1" applyFill="1" applyBorder="1" applyAlignment="1"/>
    <xf numFmtId="4" fontId="21" fillId="63" borderId="29" xfId="0" applyNumberFormat="1" applyFont="1" applyFill="1" applyBorder="1"/>
    <xf numFmtId="49" fontId="21" fillId="0" borderId="13" xfId="75" applyNumberFormat="1" applyFont="1" applyBorder="1" applyAlignment="1">
      <alignment horizontal="center"/>
    </xf>
    <xf numFmtId="0" fontId="21" fillId="0" borderId="145" xfId="75" applyFont="1" applyBorder="1"/>
    <xf numFmtId="4" fontId="21" fillId="62" borderId="29" xfId="0" applyNumberFormat="1" applyFont="1" applyFill="1" applyBorder="1"/>
    <xf numFmtId="4" fontId="21" fillId="63" borderId="67" xfId="0" applyNumberFormat="1" applyFont="1" applyFill="1" applyBorder="1"/>
    <xf numFmtId="4" fontId="21" fillId="62" borderId="67" xfId="0" applyNumberFormat="1" applyFont="1" applyFill="1" applyBorder="1"/>
    <xf numFmtId="4" fontId="21" fillId="63" borderId="142" xfId="0" applyNumberFormat="1" applyFont="1" applyFill="1" applyBorder="1"/>
    <xf numFmtId="4" fontId="21" fillId="62" borderId="142" xfId="0" applyNumberFormat="1" applyFont="1" applyFill="1" applyBorder="1"/>
    <xf numFmtId="4" fontId="21" fillId="63" borderId="79" xfId="0" applyNumberFormat="1" applyFont="1" applyFill="1" applyBorder="1"/>
    <xf numFmtId="49" fontId="21" fillId="0" borderId="45" xfId="75" applyNumberFormat="1" applyFont="1" applyBorder="1" applyAlignment="1">
      <alignment horizontal="center"/>
    </xf>
    <xf numFmtId="0" fontId="21" fillId="0" borderId="81" xfId="75" applyFont="1" applyBorder="1"/>
    <xf numFmtId="4" fontId="21" fillId="62" borderId="79" xfId="0" applyNumberFormat="1" applyFont="1" applyFill="1" applyBorder="1"/>
    <xf numFmtId="0" fontId="21" fillId="0" borderId="0" xfId="75" applyFont="1" applyBorder="1" applyAlignment="1">
      <alignment horizontal="center"/>
    </xf>
    <xf numFmtId="49" fontId="21" fillId="0" borderId="0" xfId="75" applyNumberFormat="1" applyFont="1" applyBorder="1" applyAlignment="1">
      <alignment horizontal="center"/>
    </xf>
    <xf numFmtId="0" fontId="21" fillId="0" borderId="0" xfId="75" applyFont="1" applyBorder="1"/>
    <xf numFmtId="0" fontId="22" fillId="0" borderId="0" xfId="75" applyFont="1" applyAlignment="1">
      <alignment horizontal="center" vertical="center" wrapText="1"/>
    </xf>
    <xf numFmtId="0" fontId="27" fillId="0" borderId="21" xfId="75" applyFont="1" applyFill="1" applyBorder="1" applyAlignment="1">
      <alignment horizontal="center" vertical="center" wrapText="1"/>
    </xf>
    <xf numFmtId="0" fontId="27" fillId="0" borderId="40" xfId="75" applyFont="1" applyFill="1" applyBorder="1" applyAlignment="1">
      <alignment horizontal="center" vertical="center" wrapText="1"/>
    </xf>
    <xf numFmtId="4" fontId="21" fillId="61" borderId="39" xfId="75" applyNumberFormat="1" applyFont="1" applyFill="1" applyBorder="1" applyAlignment="1">
      <alignment vertical="center"/>
    </xf>
    <xf numFmtId="0" fontId="21" fillId="0" borderId="99" xfId="0" applyFont="1" applyBorder="1" applyAlignment="1">
      <alignment horizontal="center" vertical="center"/>
    </xf>
    <xf numFmtId="49" fontId="21" fillId="0" borderId="55" xfId="75" applyNumberFormat="1" applyFont="1" applyBorder="1" applyAlignment="1">
      <alignment horizontal="center" vertical="center"/>
    </xf>
    <xf numFmtId="0" fontId="21" fillId="0" borderId="125" xfId="75" applyFont="1" applyFill="1" applyBorder="1" applyAlignment="1">
      <alignment vertical="center"/>
    </xf>
    <xf numFmtId="4" fontId="21" fillId="63" borderId="39" xfId="75" applyNumberFormat="1" applyFont="1" applyFill="1" applyBorder="1" applyAlignment="1">
      <alignment vertical="center"/>
    </xf>
    <xf numFmtId="4" fontId="21" fillId="62" borderId="39" xfId="75" applyNumberFormat="1" applyFont="1" applyFill="1" applyBorder="1" applyAlignment="1">
      <alignment vertical="center"/>
    </xf>
    <xf numFmtId="4" fontId="21" fillId="0" borderId="39" xfId="75" applyNumberFormat="1" applyFont="1" applyFill="1" applyBorder="1" applyAlignment="1">
      <alignment vertical="center"/>
    </xf>
    <xf numFmtId="0" fontId="21" fillId="0" borderId="51" xfId="0" applyFont="1" applyBorder="1" applyAlignment="1">
      <alignment horizontal="center" vertical="center" wrapText="1"/>
    </xf>
    <xf numFmtId="4" fontId="21" fillId="0" borderId="23" xfId="75" applyNumberFormat="1" applyFont="1" applyFill="1" applyBorder="1" applyAlignment="1">
      <alignment vertical="center" wrapText="1"/>
    </xf>
    <xf numFmtId="0" fontId="21" fillId="0" borderId="52" xfId="0" applyFont="1" applyBorder="1" applyAlignment="1">
      <alignment horizontal="center" vertical="center" wrapText="1"/>
    </xf>
    <xf numFmtId="49" fontId="21" fillId="0" borderId="41" xfId="75" applyNumberFormat="1" applyFont="1" applyBorder="1" applyAlignment="1">
      <alignment horizontal="center" vertical="center" wrapText="1"/>
    </xf>
    <xf numFmtId="0" fontId="21" fillId="0" borderId="111" xfId="75" applyFont="1" applyFill="1" applyBorder="1" applyAlignment="1">
      <alignment vertical="center" wrapText="1"/>
    </xf>
    <xf numFmtId="4" fontId="21" fillId="0" borderId="32" xfId="75" applyNumberFormat="1" applyFont="1" applyFill="1" applyBorder="1" applyAlignment="1">
      <alignment vertical="center" wrapText="1"/>
    </xf>
    <xf numFmtId="0" fontId="29" fillId="0" borderId="0" xfId="0" applyFont="1" applyAlignment="1">
      <alignment horizontal="center"/>
    </xf>
    <xf numFmtId="4" fontId="24" fillId="61" borderId="32" xfId="73" applyNumberFormat="1" applyFont="1" applyFill="1" applyBorder="1" applyAlignment="1">
      <alignment vertical="center" wrapText="1"/>
    </xf>
    <xf numFmtId="49" fontId="24" fillId="0" borderId="95" xfId="75" applyNumberFormat="1" applyFont="1" applyFill="1" applyBorder="1" applyAlignment="1">
      <alignment horizontal="center" vertical="center"/>
    </xf>
    <xf numFmtId="0" fontId="24" fillId="0" borderId="111" xfId="0" applyFont="1" applyFill="1" applyBorder="1" applyAlignment="1">
      <alignment vertical="center"/>
    </xf>
    <xf numFmtId="0" fontId="24" fillId="0" borderId="35" xfId="73" applyFont="1" applyFill="1" applyBorder="1" applyAlignment="1">
      <alignment vertical="center" wrapText="1"/>
    </xf>
    <xf numFmtId="4" fontId="24" fillId="63" borderId="32" xfId="73" applyNumberFormat="1" applyFont="1" applyFill="1" applyBorder="1" applyAlignment="1">
      <alignment vertical="center" wrapText="1"/>
    </xf>
    <xf numFmtId="4" fontId="24" fillId="62" borderId="32" xfId="73" applyNumberFormat="1" applyFont="1" applyFill="1" applyBorder="1" applyAlignment="1">
      <alignment vertical="center" wrapText="1"/>
    </xf>
    <xf numFmtId="4" fontId="21" fillId="0" borderId="32" xfId="73" applyNumberFormat="1" applyFont="1" applyFill="1" applyBorder="1" applyAlignment="1">
      <alignment vertical="center" wrapText="1"/>
    </xf>
    <xf numFmtId="49" fontId="21" fillId="0" borderId="0" xfId="0" applyNumberFormat="1" applyFont="1"/>
    <xf numFmtId="49" fontId="23" fillId="0" borderId="0" xfId="75" applyNumberFormat="1" applyFont="1" applyFill="1" applyAlignment="1"/>
    <xf numFmtId="49" fontId="23" fillId="0" borderId="0" xfId="75" applyNumberFormat="1" applyFont="1" applyFill="1" applyAlignment="1">
      <alignment horizontal="center"/>
    </xf>
    <xf numFmtId="4" fontId="44" fillId="61" borderId="32" xfId="0" applyNumberFormat="1" applyFont="1" applyFill="1" applyBorder="1" applyAlignment="1">
      <alignment vertical="center" wrapText="1"/>
    </xf>
    <xf numFmtId="0" fontId="44" fillId="0" borderId="36" xfId="75" applyFont="1" applyBorder="1" applyAlignment="1">
      <alignment horizontal="center" vertical="center" wrapText="1"/>
    </xf>
    <xf numFmtId="0" fontId="44" fillId="0" borderId="41" xfId="75" applyFont="1" applyBorder="1" applyAlignment="1">
      <alignment horizontal="center" vertical="center" wrapText="1"/>
    </xf>
    <xf numFmtId="0" fontId="44" fillId="0" borderId="31" xfId="0" applyFont="1" applyBorder="1" applyAlignment="1">
      <alignment horizontal="left" vertical="center" wrapText="1"/>
    </xf>
    <xf numFmtId="4" fontId="44" fillId="63" borderId="32" xfId="0" applyNumberFormat="1" applyFont="1" applyFill="1" applyBorder="1" applyAlignment="1">
      <alignment vertical="center" wrapText="1"/>
    </xf>
    <xf numFmtId="4" fontId="44" fillId="62" borderId="32" xfId="0" applyNumberFormat="1" applyFont="1" applyFill="1" applyBorder="1" applyAlignment="1">
      <alignment vertical="center" wrapText="1"/>
    </xf>
    <xf numFmtId="4" fontId="21" fillId="0" borderId="20" xfId="75" applyNumberFormat="1" applyFont="1" applyFill="1" applyBorder="1" applyAlignment="1">
      <alignment vertical="center"/>
    </xf>
    <xf numFmtId="0" fontId="21" fillId="0" borderId="0" xfId="75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4" fontId="21" fillId="0" borderId="0" xfId="75" applyNumberFormat="1" applyFont="1" applyFill="1" applyBorder="1" applyAlignment="1">
      <alignment vertical="center" wrapText="1"/>
    </xf>
    <xf numFmtId="4" fontId="57" fillId="0" borderId="0" xfId="75" applyNumberFormat="1" applyFont="1" applyFill="1" applyBorder="1" applyAlignment="1">
      <alignment vertical="center" wrapText="1"/>
    </xf>
    <xf numFmtId="4" fontId="57" fillId="0" borderId="135" xfId="75" applyNumberFormat="1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4" fontId="27" fillId="62" borderId="20" xfId="0" applyNumberFormat="1" applyFont="1" applyFill="1" applyBorder="1" applyAlignment="1">
      <alignment vertical="center" wrapText="1"/>
    </xf>
    <xf numFmtId="4" fontId="24" fillId="0" borderId="20" xfId="81" applyNumberFormat="1" applyFont="1" applyFill="1" applyBorder="1" applyAlignment="1">
      <alignment horizontal="center" vertical="center" wrapText="1"/>
    </xf>
    <xf numFmtId="4" fontId="58" fillId="61" borderId="20" xfId="0" applyNumberFormat="1" applyFont="1" applyFill="1" applyBorder="1" applyAlignment="1">
      <alignment vertical="center" wrapText="1"/>
    </xf>
    <xf numFmtId="0" fontId="58" fillId="0" borderId="64" xfId="75" applyFont="1" applyBorder="1" applyAlignment="1">
      <alignment horizontal="center" vertical="center" wrapText="1"/>
    </xf>
    <xf numFmtId="0" fontId="58" fillId="0" borderId="21" xfId="75" applyFont="1" applyBorder="1" applyAlignment="1">
      <alignment horizontal="center" vertical="center" wrapText="1"/>
    </xf>
    <xf numFmtId="0" fontId="58" fillId="0" borderId="18" xfId="0" applyFont="1" applyBorder="1" applyAlignment="1">
      <alignment horizontal="left" vertical="center" wrapText="1"/>
    </xf>
    <xf numFmtId="4" fontId="58" fillId="63" borderId="20" xfId="0" applyNumberFormat="1" applyFont="1" applyFill="1" applyBorder="1" applyAlignment="1">
      <alignment vertical="center" wrapText="1"/>
    </xf>
    <xf numFmtId="4" fontId="58" fillId="62" borderId="20" xfId="0" applyNumberFormat="1" applyFont="1" applyFill="1" applyBorder="1" applyAlignment="1">
      <alignment vertical="center" wrapText="1"/>
    </xf>
    <xf numFmtId="4" fontId="24" fillId="0" borderId="53" xfId="81" applyNumberFormat="1" applyFont="1" applyFill="1" applyBorder="1" applyAlignment="1">
      <alignment vertical="center" wrapText="1"/>
    </xf>
    <xf numFmtId="4" fontId="58" fillId="0" borderId="20" xfId="0" applyNumberFormat="1" applyFont="1" applyFill="1" applyBorder="1" applyAlignment="1">
      <alignment vertical="center" wrapText="1"/>
    </xf>
    <xf numFmtId="0" fontId="58" fillId="0" borderId="0" xfId="75" applyFont="1" applyBorder="1" applyAlignment="1">
      <alignment horizontal="center" vertical="center" wrapText="1"/>
    </xf>
    <xf numFmtId="0" fontId="58" fillId="0" borderId="0" xfId="0" applyFont="1" applyBorder="1" applyAlignment="1">
      <alignment horizontal="left" vertical="center" wrapText="1"/>
    </xf>
    <xf numFmtId="4" fontId="58" fillId="0" borderId="0" xfId="0" applyNumberFormat="1" applyFont="1" applyFill="1" applyBorder="1" applyAlignment="1">
      <alignment vertical="center" wrapText="1"/>
    </xf>
    <xf numFmtId="0" fontId="37" fillId="0" borderId="0" xfId="0" applyFont="1" applyAlignment="1">
      <alignment vertical="center"/>
    </xf>
    <xf numFmtId="0" fontId="40" fillId="0" borderId="40" xfId="75" applyFont="1" applyFill="1" applyBorder="1" applyAlignment="1">
      <alignment horizontal="center" vertical="center" wrapText="1"/>
    </xf>
    <xf numFmtId="0" fontId="28" fillId="0" borderId="99" xfId="0" applyFont="1" applyBorder="1" applyAlignment="1">
      <alignment horizontal="center" vertical="center" wrapText="1"/>
    </xf>
    <xf numFmtId="49" fontId="28" fillId="0" borderId="59" xfId="75" applyNumberFormat="1" applyFont="1" applyBorder="1" applyAlignment="1">
      <alignment horizontal="center" vertical="center" wrapText="1"/>
    </xf>
    <xf numFmtId="49" fontId="28" fillId="0" borderId="17" xfId="0" applyNumberFormat="1" applyFont="1" applyBorder="1" applyAlignment="1">
      <alignment horizontal="left" vertical="center" wrapText="1"/>
    </xf>
    <xf numFmtId="4" fontId="28" fillId="0" borderId="39" xfId="75" applyNumberFormat="1" applyFont="1" applyFill="1" applyBorder="1" applyAlignment="1">
      <alignment vertical="center" wrapText="1"/>
    </xf>
    <xf numFmtId="0" fontId="21" fillId="0" borderId="86" xfId="0" applyFont="1" applyBorder="1" applyAlignment="1">
      <alignment horizontal="center" vertical="center" wrapText="1"/>
    </xf>
    <xf numFmtId="49" fontId="21" fillId="0" borderId="50" xfId="0" applyNumberFormat="1" applyFont="1" applyBorder="1" applyAlignment="1">
      <alignment horizontal="left" vertical="center" wrapText="1"/>
    </xf>
    <xf numFmtId="4" fontId="21" fillId="0" borderId="29" xfId="75" applyNumberFormat="1" applyFont="1" applyFill="1" applyBorder="1" applyAlignment="1">
      <alignment vertical="center" wrapText="1"/>
    </xf>
    <xf numFmtId="4" fontId="28" fillId="61" borderId="29" xfId="75" applyNumberFormat="1" applyFont="1" applyFill="1" applyBorder="1" applyAlignment="1">
      <alignment vertical="center" wrapText="1"/>
    </xf>
    <xf numFmtId="0" fontId="28" fillId="0" borderId="10" xfId="0" applyFont="1" applyBorder="1" applyAlignment="1">
      <alignment horizontal="center" vertical="center" wrapText="1"/>
    </xf>
    <xf numFmtId="49" fontId="28" fillId="0" borderId="48" xfId="75" applyNumberFormat="1" applyFont="1" applyBorder="1" applyAlignment="1">
      <alignment horizontal="center" vertical="center" wrapText="1"/>
    </xf>
    <xf numFmtId="49" fontId="28" fillId="0" borderId="50" xfId="0" applyNumberFormat="1" applyFont="1" applyBorder="1" applyAlignment="1">
      <alignment horizontal="left" vertical="center" wrapText="1"/>
    </xf>
    <xf numFmtId="4" fontId="28" fillId="63" borderId="29" xfId="75" applyNumberFormat="1" applyFont="1" applyFill="1" applyBorder="1" applyAlignment="1">
      <alignment vertical="center" wrapText="1"/>
    </xf>
    <xf numFmtId="4" fontId="28" fillId="62" borderId="29" xfId="75" applyNumberFormat="1" applyFont="1" applyFill="1" applyBorder="1" applyAlignment="1">
      <alignment vertical="center" wrapText="1"/>
    </xf>
    <xf numFmtId="4" fontId="28" fillId="0" borderId="29" xfId="75" applyNumberFormat="1" applyFont="1" applyFill="1" applyBorder="1" applyAlignment="1">
      <alignment vertical="center" wrapText="1"/>
    </xf>
    <xf numFmtId="4" fontId="21" fillId="61" borderId="53" xfId="75" applyNumberFormat="1" applyFont="1" applyFill="1" applyBorder="1" applyAlignment="1">
      <alignment vertical="center" wrapText="1"/>
    </xf>
    <xf numFmtId="0" fontId="21" fillId="0" borderId="136" xfId="0" applyFont="1" applyBorder="1" applyAlignment="1">
      <alignment horizontal="center" vertical="center" wrapText="1"/>
    </xf>
    <xf numFmtId="49" fontId="21" fillId="0" borderId="97" xfId="75" applyNumberFormat="1" applyFont="1" applyBorder="1" applyAlignment="1">
      <alignment horizontal="center" vertical="center" wrapText="1"/>
    </xf>
    <xf numFmtId="49" fontId="21" fillId="0" borderId="54" xfId="0" applyNumberFormat="1" applyFont="1" applyBorder="1" applyAlignment="1">
      <alignment horizontal="left" vertical="center" wrapText="1"/>
    </xf>
    <xf numFmtId="4" fontId="21" fillId="63" borderId="53" xfId="75" applyNumberFormat="1" applyFont="1" applyFill="1" applyBorder="1" applyAlignment="1">
      <alignment vertical="center" wrapText="1"/>
    </xf>
    <xf numFmtId="4" fontId="21" fillId="62" borderId="53" xfId="75" applyNumberFormat="1" applyFont="1" applyFill="1" applyBorder="1" applyAlignment="1">
      <alignment vertical="center" wrapText="1"/>
    </xf>
    <xf numFmtId="4" fontId="21" fillId="0" borderId="53" xfId="75" applyNumberFormat="1" applyFont="1" applyFill="1" applyBorder="1" applyAlignment="1">
      <alignment vertical="center" wrapText="1"/>
    </xf>
    <xf numFmtId="4" fontId="57" fillId="0" borderId="0" xfId="75" applyNumberFormat="1" applyFont="1" applyFill="1" applyBorder="1" applyAlignment="1">
      <alignment vertical="top" wrapText="1"/>
    </xf>
    <xf numFmtId="4" fontId="59" fillId="61" borderId="39" xfId="75" applyNumberFormat="1" applyFont="1" applyFill="1" applyBorder="1" applyAlignment="1">
      <alignment vertical="center" wrapText="1"/>
    </xf>
    <xf numFmtId="0" fontId="59" fillId="0" borderId="99" xfId="0" applyFont="1" applyBorder="1" applyAlignment="1">
      <alignment horizontal="center" vertical="center" wrapText="1"/>
    </xf>
    <xf numFmtId="49" fontId="59" fillId="0" borderId="55" xfId="75" applyNumberFormat="1" applyFont="1" applyBorder="1" applyAlignment="1">
      <alignment horizontal="center" vertical="center" wrapText="1"/>
    </xf>
    <xf numFmtId="49" fontId="59" fillId="0" borderId="17" xfId="0" applyNumberFormat="1" applyFont="1" applyBorder="1" applyAlignment="1">
      <alignment horizontal="left" vertical="center" wrapText="1"/>
    </xf>
    <xf numFmtId="4" fontId="59" fillId="63" borderId="39" xfId="75" applyNumberFormat="1" applyFont="1" applyFill="1" applyBorder="1" applyAlignment="1">
      <alignment vertical="center" wrapText="1"/>
    </xf>
    <xf numFmtId="4" fontId="59" fillId="62" borderId="39" xfId="75" applyNumberFormat="1" applyFont="1" applyFill="1" applyBorder="1" applyAlignment="1">
      <alignment vertical="center" wrapText="1"/>
    </xf>
    <xf numFmtId="4" fontId="42" fillId="61" borderId="32" xfId="75" applyNumberFormat="1" applyFont="1" applyFill="1" applyBorder="1" applyAlignment="1">
      <alignment vertical="center" wrapText="1"/>
    </xf>
    <xf numFmtId="0" fontId="42" fillId="0" borderId="136" xfId="0" applyFont="1" applyBorder="1" applyAlignment="1">
      <alignment horizontal="center" vertical="center" wrapText="1"/>
    </xf>
    <xf numFmtId="49" fontId="42" fillId="0" borderId="97" xfId="75" applyNumberFormat="1" applyFont="1" applyBorder="1" applyAlignment="1">
      <alignment horizontal="center" vertical="center" wrapText="1"/>
    </xf>
    <xf numFmtId="0" fontId="42" fillId="0" borderId="54" xfId="0" applyFont="1" applyBorder="1" applyAlignment="1">
      <alignment horizontal="left" vertical="center" wrapText="1"/>
    </xf>
    <xf numFmtId="4" fontId="42" fillId="63" borderId="32" xfId="75" applyNumberFormat="1" applyFont="1" applyFill="1" applyBorder="1" applyAlignment="1">
      <alignment vertical="center" wrapText="1"/>
    </xf>
    <xf numFmtId="4" fontId="42" fillId="62" borderId="32" xfId="75" applyNumberFormat="1" applyFont="1" applyFill="1" applyBorder="1" applyAlignment="1">
      <alignment vertical="center" wrapText="1"/>
    </xf>
    <xf numFmtId="4" fontId="59" fillId="0" borderId="39" xfId="75" applyNumberFormat="1" applyFont="1" applyFill="1" applyBorder="1" applyAlignment="1">
      <alignment vertical="center" wrapText="1"/>
    </xf>
    <xf numFmtId="4" fontId="42" fillId="0" borderId="32" xfId="75" applyNumberFormat="1" applyFont="1" applyFill="1" applyBorder="1" applyAlignment="1">
      <alignment vertical="center" wrapText="1"/>
    </xf>
    <xf numFmtId="49" fontId="21" fillId="0" borderId="137" xfId="78" applyNumberFormat="1" applyFont="1" applyBorder="1" applyAlignment="1">
      <alignment horizontal="center"/>
    </xf>
    <xf numFmtId="0" fontId="21" fillId="0" borderId="165" xfId="78" applyFont="1" applyBorder="1"/>
    <xf numFmtId="4" fontId="21" fillId="62" borderId="53" xfId="67" applyNumberFormat="1" applyFont="1" applyFill="1" applyBorder="1"/>
    <xf numFmtId="4" fontId="28" fillId="61" borderId="20" xfId="75" applyNumberFormat="1" applyFont="1" applyFill="1" applyBorder="1" applyAlignment="1">
      <alignment vertical="center" wrapText="1"/>
    </xf>
    <xf numFmtId="0" fontId="28" fillId="0" borderId="64" xfId="75" applyFont="1" applyFill="1" applyBorder="1" applyAlignment="1">
      <alignment horizontal="center" vertical="center" wrapText="1"/>
    </xf>
    <xf numFmtId="49" fontId="28" fillId="0" borderId="24" xfId="75" applyNumberFormat="1" applyFont="1" applyFill="1" applyBorder="1" applyAlignment="1">
      <alignment horizontal="center" vertical="center" wrapText="1"/>
    </xf>
    <xf numFmtId="0" fontId="28" fillId="0" borderId="19" xfId="75" applyFont="1" applyFill="1" applyBorder="1" applyAlignment="1">
      <alignment vertical="center" wrapText="1"/>
    </xf>
    <xf numFmtId="4" fontId="28" fillId="63" borderId="20" xfId="75" applyNumberFormat="1" applyFont="1" applyFill="1" applyBorder="1" applyAlignment="1">
      <alignment vertical="center" wrapText="1"/>
    </xf>
    <xf numFmtId="4" fontId="28" fillId="62" borderId="20" xfId="75" applyNumberFormat="1" applyFont="1" applyFill="1" applyBorder="1" applyAlignment="1">
      <alignment vertical="center" wrapText="1"/>
    </xf>
    <xf numFmtId="0" fontId="21" fillId="0" borderId="0" xfId="61" applyFont="1"/>
    <xf numFmtId="0" fontId="21" fillId="0" borderId="0" xfId="61" applyFont="1" applyAlignment="1">
      <alignment horizontal="center"/>
    </xf>
    <xf numFmtId="0" fontId="21" fillId="0" borderId="0" xfId="61" applyFont="1" applyAlignment="1">
      <alignment horizontal="left"/>
    </xf>
    <xf numFmtId="0" fontId="21" fillId="0" borderId="31" xfId="75" applyFont="1" applyBorder="1"/>
    <xf numFmtId="4" fontId="21" fillId="63" borderId="51" xfId="75" applyNumberFormat="1" applyFont="1" applyFill="1" applyBorder="1"/>
    <xf numFmtId="0" fontId="21" fillId="0" borderId="0" xfId="61" applyFont="1" applyBorder="1"/>
    <xf numFmtId="4" fontId="21" fillId="64" borderId="0" xfId="76" applyNumberFormat="1" applyFont="1" applyFill="1" applyBorder="1"/>
    <xf numFmtId="0" fontId="21" fillId="64" borderId="0" xfId="76" applyFont="1" applyFill="1" applyBorder="1"/>
    <xf numFmtId="4" fontId="21" fillId="0" borderId="43" xfId="61" applyNumberFormat="1" applyFont="1" applyFill="1" applyBorder="1" applyAlignment="1">
      <alignment horizontal="center" vertical="center" wrapText="1"/>
    </xf>
    <xf numFmtId="4" fontId="21" fillId="62" borderId="23" xfId="75" applyNumberFormat="1" applyFont="1" applyFill="1" applyBorder="1"/>
    <xf numFmtId="4" fontId="21" fillId="61" borderId="23" xfId="75" applyNumberFormat="1" applyFont="1" applyFill="1" applyBorder="1"/>
    <xf numFmtId="4" fontId="21" fillId="0" borderId="0" xfId="77" applyNumberFormat="1" applyFont="1" applyFill="1" applyBorder="1" applyAlignment="1">
      <alignment vertical="center"/>
    </xf>
    <xf numFmtId="0" fontId="21" fillId="0" borderId="0" xfId="77" applyFont="1" applyFill="1" applyBorder="1" applyAlignment="1">
      <alignment vertical="center"/>
    </xf>
    <xf numFmtId="4" fontId="21" fillId="0" borderId="43" xfId="75" applyNumberFormat="1" applyFont="1" applyFill="1" applyBorder="1" applyAlignment="1">
      <alignment horizontal="center"/>
    </xf>
    <xf numFmtId="0" fontId="21" fillId="0" borderId="50" xfId="75" applyFont="1" applyBorder="1"/>
    <xf numFmtId="4" fontId="28" fillId="0" borderId="43" xfId="75" applyNumberFormat="1" applyFont="1" applyFill="1" applyBorder="1" applyAlignment="1">
      <alignment horizontal="center"/>
    </xf>
    <xf numFmtId="4" fontId="28" fillId="63" borderId="51" xfId="75" applyNumberFormat="1" applyFont="1" applyFill="1" applyBorder="1"/>
    <xf numFmtId="0" fontId="28" fillId="0" borderId="16" xfId="75" applyFont="1" applyBorder="1"/>
    <xf numFmtId="0" fontId="28" fillId="0" borderId="10" xfId="75" applyFont="1" applyBorder="1" applyAlignment="1">
      <alignment horizontal="center"/>
    </xf>
    <xf numFmtId="0" fontId="31" fillId="0" borderId="159" xfId="75" applyFont="1" applyBorder="1" applyAlignment="1">
      <alignment horizontal="center" vertical="center" wrapText="1"/>
    </xf>
    <xf numFmtId="4" fontId="24" fillId="0" borderId="0" xfId="77" applyNumberFormat="1" applyFont="1" applyFill="1" applyBorder="1" applyAlignment="1">
      <alignment vertical="center"/>
    </xf>
    <xf numFmtId="0" fontId="24" fillId="0" borderId="0" xfId="77" applyFont="1" applyFill="1" applyBorder="1" applyAlignment="1">
      <alignment vertical="center"/>
    </xf>
    <xf numFmtId="0" fontId="21" fillId="0" borderId="0" xfId="61" applyFont="1" applyAlignment="1">
      <alignment horizontal="center" vertical="center" wrapText="1"/>
    </xf>
    <xf numFmtId="0" fontId="24" fillId="0" borderId="0" xfId="61" applyFont="1" applyAlignment="1">
      <alignment horizontal="center" vertical="center" wrapText="1"/>
    </xf>
    <xf numFmtId="4" fontId="21" fillId="0" borderId="0" xfId="76" applyNumberFormat="1" applyFont="1" applyBorder="1"/>
    <xf numFmtId="0" fontId="21" fillId="0" borderId="0" xfId="76" applyFont="1" applyBorder="1"/>
    <xf numFmtId="4" fontId="28" fillId="62" borderId="22" xfId="75" applyNumberFormat="1" applyFont="1" applyFill="1" applyBorder="1" applyAlignment="1">
      <alignment vertical="center"/>
    </xf>
    <xf numFmtId="4" fontId="28" fillId="63" borderId="22" xfId="75" applyNumberFormat="1" applyFont="1" applyFill="1" applyBorder="1" applyAlignment="1">
      <alignment vertical="center"/>
    </xf>
    <xf numFmtId="0" fontId="21" fillId="0" borderId="31" xfId="75" applyFont="1" applyFill="1" applyBorder="1" applyAlignment="1">
      <alignment horizontal="left" vertical="center"/>
    </xf>
    <xf numFmtId="49" fontId="28" fillId="0" borderId="21" xfId="75" applyNumberFormat="1" applyFont="1" applyFill="1" applyBorder="1" applyAlignment="1">
      <alignment horizontal="center" vertical="center"/>
    </xf>
    <xf numFmtId="0" fontId="28" fillId="0" borderId="64" xfId="75" applyFont="1" applyFill="1" applyBorder="1" applyAlignment="1">
      <alignment horizontal="center" vertical="center"/>
    </xf>
    <xf numFmtId="4" fontId="28" fillId="61" borderId="22" xfId="75" applyNumberFormat="1" applyFont="1" applyFill="1" applyBorder="1" applyAlignment="1">
      <alignment vertical="center"/>
    </xf>
    <xf numFmtId="0" fontId="21" fillId="0" borderId="0" xfId="61" applyFont="1" applyBorder="1" applyAlignment="1">
      <alignment horizontal="center"/>
    </xf>
    <xf numFmtId="4" fontId="21" fillId="0" borderId="44" xfId="61" applyNumberFormat="1" applyFont="1" applyFill="1" applyBorder="1" applyAlignment="1">
      <alignment horizontal="center" vertical="center" wrapText="1"/>
    </xf>
    <xf numFmtId="4" fontId="21" fillId="62" borderId="32" xfId="61" applyNumberFormat="1" applyFont="1" applyFill="1" applyBorder="1" applyAlignment="1">
      <alignment vertical="center" wrapText="1"/>
    </xf>
    <xf numFmtId="4" fontId="21" fillId="63" borderId="32" xfId="61" applyNumberFormat="1" applyFont="1" applyFill="1" applyBorder="1" applyAlignment="1">
      <alignment vertical="center" wrapText="1"/>
    </xf>
    <xf numFmtId="4" fontId="21" fillId="0" borderId="35" xfId="75" applyNumberFormat="1" applyFont="1" applyFill="1" applyBorder="1"/>
    <xf numFmtId="4" fontId="21" fillId="62" borderId="23" xfId="61" applyNumberFormat="1" applyFont="1" applyFill="1" applyBorder="1" applyAlignment="1">
      <alignment vertical="center" wrapText="1"/>
    </xf>
    <xf numFmtId="4" fontId="21" fillId="63" borderId="23" xfId="61" applyNumberFormat="1" applyFont="1" applyFill="1" applyBorder="1" applyAlignment="1">
      <alignment horizontal="right" vertical="center" wrapText="1"/>
    </xf>
    <xf numFmtId="4" fontId="21" fillId="0" borderId="15" xfId="75" applyNumberFormat="1" applyFont="1" applyFill="1" applyBorder="1"/>
    <xf numFmtId="0" fontId="21" fillId="0" borderId="11" xfId="75" applyNumberFormat="1" applyFont="1" applyFill="1" applyBorder="1" applyAlignment="1">
      <alignment horizontal="center"/>
    </xf>
    <xf numFmtId="0" fontId="21" fillId="0" borderId="94" xfId="75" applyNumberFormat="1" applyFont="1" applyFill="1" applyBorder="1" applyAlignment="1">
      <alignment horizontal="center"/>
    </xf>
    <xf numFmtId="4" fontId="21" fillId="61" borderId="23" xfId="61" applyNumberFormat="1" applyFont="1" applyFill="1" applyBorder="1" applyAlignment="1">
      <alignment vertical="center" wrapText="1"/>
    </xf>
    <xf numFmtId="4" fontId="60" fillId="0" borderId="0" xfId="77" applyNumberFormat="1" applyFont="1" applyFill="1" applyBorder="1" applyAlignment="1">
      <alignment vertical="center"/>
    </xf>
    <xf numFmtId="4" fontId="28" fillId="62" borderId="23" xfId="61" applyNumberFormat="1" applyFont="1" applyFill="1" applyBorder="1" applyAlignment="1">
      <alignment vertical="center" wrapText="1"/>
    </xf>
    <xf numFmtId="4" fontId="28" fillId="63" borderId="23" xfId="61" applyNumberFormat="1" applyFont="1" applyFill="1" applyBorder="1" applyAlignment="1">
      <alignment vertical="center" wrapText="1"/>
    </xf>
    <xf numFmtId="4" fontId="28" fillId="0" borderId="15" xfId="75" applyNumberFormat="1" applyFont="1" applyFill="1" applyBorder="1"/>
    <xf numFmtId="4" fontId="28" fillId="61" borderId="23" xfId="61" applyNumberFormat="1" applyFont="1" applyFill="1" applyBorder="1" applyAlignment="1">
      <alignment vertical="center" wrapText="1"/>
    </xf>
    <xf numFmtId="4" fontId="21" fillId="63" borderId="23" xfId="61" applyNumberFormat="1" applyFont="1" applyFill="1" applyBorder="1" applyAlignment="1">
      <alignment vertical="center" wrapText="1"/>
    </xf>
    <xf numFmtId="4" fontId="21" fillId="0" borderId="0" xfId="61" applyNumberFormat="1" applyFont="1"/>
    <xf numFmtId="0" fontId="21" fillId="0" borderId="0" xfId="61" applyFont="1" applyFill="1" applyAlignment="1">
      <alignment horizontal="center" vertical="center" wrapText="1"/>
    </xf>
    <xf numFmtId="4" fontId="97" fillId="0" borderId="0" xfId="61" applyNumberFormat="1" applyFont="1" applyAlignment="1">
      <alignment horizontal="center"/>
    </xf>
    <xf numFmtId="4" fontId="103" fillId="0" borderId="0" xfId="61" applyNumberFormat="1" applyFont="1" applyFill="1" applyAlignment="1">
      <alignment wrapText="1"/>
    </xf>
    <xf numFmtId="0" fontId="30" fillId="0" borderId="0" xfId="61" applyFont="1" applyFill="1" applyAlignment="1">
      <alignment vertical="center" wrapText="1"/>
    </xf>
    <xf numFmtId="4" fontId="97" fillId="0" borderId="0" xfId="61" applyNumberFormat="1" applyFont="1" applyFill="1" applyBorder="1" applyAlignment="1">
      <alignment wrapText="1"/>
    </xf>
    <xf numFmtId="0" fontId="119" fillId="0" borderId="0" xfId="61" applyFont="1" applyFill="1" applyAlignment="1">
      <alignment vertical="center"/>
    </xf>
    <xf numFmtId="4" fontId="97" fillId="0" borderId="0" xfId="75" applyNumberFormat="1" applyFont="1" applyFill="1" applyBorder="1" applyAlignment="1">
      <alignment wrapText="1"/>
    </xf>
    <xf numFmtId="0" fontId="21" fillId="0" borderId="0" xfId="61" applyFont="1" applyAlignment="1">
      <alignment vertical="center" wrapText="1"/>
    </xf>
    <xf numFmtId="0" fontId="21" fillId="0" borderId="0" xfId="61" applyFont="1" applyFill="1" applyAlignment="1">
      <alignment vertical="center" wrapText="1"/>
    </xf>
    <xf numFmtId="4" fontId="97" fillId="0" borderId="0" xfId="61" applyNumberFormat="1" applyFont="1" applyFill="1" applyAlignment="1">
      <alignment vertical="center" wrapText="1"/>
    </xf>
    <xf numFmtId="0" fontId="96" fillId="0" borderId="0" xfId="61" applyFont="1" applyFill="1" applyAlignment="1">
      <alignment vertical="center" wrapText="1"/>
    </xf>
    <xf numFmtId="0" fontId="79" fillId="0" borderId="0" xfId="61" applyAlignment="1">
      <alignment vertical="center" wrapText="1"/>
    </xf>
    <xf numFmtId="0" fontId="79" fillId="0" borderId="0" xfId="61" applyFill="1" applyAlignment="1">
      <alignment vertical="center" wrapText="1"/>
    </xf>
    <xf numFmtId="0" fontId="21" fillId="0" borderId="0" xfId="61" applyFont="1" applyFill="1"/>
    <xf numFmtId="0" fontId="28" fillId="0" borderId="28" xfId="75" applyFont="1" applyFill="1" applyBorder="1" applyAlignment="1">
      <alignment horizontal="center"/>
    </xf>
    <xf numFmtId="0" fontId="21" fillId="0" borderId="28" xfId="75" applyFont="1" applyBorder="1" applyAlignment="1">
      <alignment horizontal="center"/>
    </xf>
    <xf numFmtId="0" fontId="21" fillId="0" borderId="37" xfId="75" applyFont="1" applyBorder="1" applyAlignment="1">
      <alignment horizontal="center"/>
    </xf>
    <xf numFmtId="0" fontId="27" fillId="0" borderId="24" xfId="75" applyFont="1" applyFill="1" applyBorder="1" applyAlignment="1">
      <alignment horizontal="center" vertical="center" wrapText="1"/>
    </xf>
    <xf numFmtId="0" fontId="117" fillId="0" borderId="0" xfId="57" applyFont="1" applyFill="1"/>
    <xf numFmtId="49" fontId="21" fillId="0" borderId="41" xfId="78" applyNumberFormat="1" applyFont="1" applyFill="1" applyBorder="1" applyAlignment="1">
      <alignment horizontal="right" vertical="center" wrapText="1"/>
    </xf>
    <xf numFmtId="4" fontId="96" fillId="62" borderId="32" xfId="75" applyNumberFormat="1" applyFont="1" applyFill="1" applyBorder="1" applyAlignment="1">
      <alignment horizontal="right" vertical="center" wrapText="1"/>
    </xf>
    <xf numFmtId="0" fontId="24" fillId="61" borderId="90" xfId="70" applyFont="1" applyFill="1" applyBorder="1" applyAlignment="1">
      <alignment horizontal="center" vertical="center"/>
    </xf>
    <xf numFmtId="0" fontId="5" fillId="0" borderId="0" xfId="70" applyAlignment="1">
      <alignment vertical="center"/>
    </xf>
    <xf numFmtId="0" fontId="21" fillId="0" borderId="0" xfId="0" applyFont="1" applyAlignment="1">
      <alignment wrapText="1"/>
    </xf>
    <xf numFmtId="0" fontId="24" fillId="0" borderId="0" xfId="0" applyFont="1" applyAlignment="1"/>
    <xf numFmtId="0" fontId="35" fillId="63" borderId="56" xfId="0" applyFont="1" applyFill="1" applyBorder="1" applyAlignment="1">
      <alignment horizontal="center" vertical="center" wrapText="1"/>
    </xf>
    <xf numFmtId="0" fontId="21" fillId="0" borderId="0" xfId="61" applyFont="1" applyFill="1" applyAlignment="1">
      <alignment horizontal="center"/>
    </xf>
    <xf numFmtId="0" fontId="61" fillId="0" borderId="0" xfId="0" applyFont="1"/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14" fontId="29" fillId="0" borderId="0" xfId="0" applyNumberFormat="1" applyFont="1" applyAlignment="1"/>
    <xf numFmtId="0" fontId="29" fillId="0" borderId="0" xfId="0" applyFont="1" applyAlignment="1"/>
    <xf numFmtId="0" fontId="61" fillId="0" borderId="0" xfId="0" applyFont="1" applyAlignment="1">
      <alignment horizontal="center"/>
    </xf>
    <xf numFmtId="0" fontId="5" fillId="0" borderId="0" xfId="71"/>
    <xf numFmtId="0" fontId="32" fillId="0" borderId="0" xfId="71" applyFont="1" applyAlignment="1">
      <alignment horizontal="center"/>
    </xf>
    <xf numFmtId="0" fontId="21" fillId="0" borderId="0" xfId="71" applyFont="1" applyAlignment="1">
      <alignment horizontal="left"/>
    </xf>
    <xf numFmtId="0" fontId="21" fillId="0" borderId="0" xfId="71" applyFont="1" applyAlignment="1"/>
    <xf numFmtId="49" fontId="32" fillId="0" borderId="0" xfId="71" applyNumberFormat="1" applyFont="1" applyAlignment="1">
      <alignment horizontal="center"/>
    </xf>
    <xf numFmtId="0" fontId="21" fillId="0" borderId="0" xfId="71" applyFont="1"/>
    <xf numFmtId="49" fontId="32" fillId="0" borderId="0" xfId="71" applyNumberFormat="1" applyFont="1" applyFill="1" applyAlignment="1">
      <alignment horizontal="center"/>
    </xf>
    <xf numFmtId="0" fontId="21" fillId="0" borderId="0" xfId="71" applyFont="1" applyFill="1" applyAlignment="1">
      <alignment horizontal="left"/>
    </xf>
    <xf numFmtId="49" fontId="21" fillId="0" borderId="0" xfId="71" applyNumberFormat="1" applyFont="1"/>
    <xf numFmtId="0" fontId="65" fillId="0" borderId="0" xfId="72" applyFont="1" applyAlignment="1"/>
    <xf numFmtId="0" fontId="5" fillId="0" borderId="0" xfId="72"/>
    <xf numFmtId="0" fontId="65" fillId="0" borderId="0" xfId="72" applyFont="1" applyAlignment="1">
      <alignment vertical="center" shrinkToFit="1"/>
    </xf>
    <xf numFmtId="0" fontId="29" fillId="0" borderId="0" xfId="72" applyFont="1" applyAlignment="1">
      <alignment vertical="center"/>
    </xf>
    <xf numFmtId="0" fontId="29" fillId="0" borderId="0" xfId="71" applyFont="1" applyAlignment="1">
      <alignment horizontal="center"/>
    </xf>
    <xf numFmtId="0" fontId="26" fillId="0" borderId="0" xfId="71" applyFont="1" applyFill="1" applyBorder="1" applyAlignment="1"/>
    <xf numFmtId="0" fontId="5" fillId="0" borderId="0" xfId="71" applyFill="1" applyBorder="1"/>
    <xf numFmtId="0" fontId="5" fillId="0" borderId="0" xfId="71" applyFill="1"/>
    <xf numFmtId="0" fontId="24" fillId="0" borderId="0" xfId="71" applyFont="1" applyAlignment="1">
      <alignment horizontal="center"/>
    </xf>
    <xf numFmtId="0" fontId="24" fillId="0" borderId="64" xfId="71" applyFont="1" applyBorder="1" applyAlignment="1">
      <alignment horizontal="center"/>
    </xf>
    <xf numFmtId="0" fontId="24" fillId="62" borderId="20" xfId="71" applyFont="1" applyFill="1" applyBorder="1" applyAlignment="1">
      <alignment horizontal="center"/>
    </xf>
    <xf numFmtId="4" fontId="24" fillId="0" borderId="20" xfId="71" applyNumberFormat="1" applyFont="1" applyFill="1" applyBorder="1" applyAlignment="1">
      <alignment horizontal="right"/>
    </xf>
    <xf numFmtId="4" fontId="24" fillId="62" borderId="40" xfId="71" applyNumberFormat="1" applyFont="1" applyFill="1" applyBorder="1" applyAlignment="1">
      <alignment horizontal="right"/>
    </xf>
    <xf numFmtId="4" fontId="24" fillId="0" borderId="0" xfId="71" applyNumberFormat="1" applyFont="1" applyFill="1" applyBorder="1" applyAlignment="1">
      <alignment horizontal="right"/>
    </xf>
    <xf numFmtId="0" fontId="21" fillId="0" borderId="84" xfId="71" applyFont="1" applyBorder="1" applyAlignment="1">
      <alignment horizontal="center"/>
    </xf>
    <xf numFmtId="4" fontId="21" fillId="0" borderId="39" xfId="71" applyNumberFormat="1" applyFont="1" applyFill="1" applyBorder="1" applyAlignment="1">
      <alignment horizontal="right"/>
    </xf>
    <xf numFmtId="4" fontId="21" fillId="62" borderId="39" xfId="71" applyNumberFormat="1" applyFont="1" applyFill="1" applyBorder="1" applyAlignment="1">
      <alignment horizontal="right"/>
    </xf>
    <xf numFmtId="0" fontId="21" fillId="0" borderId="10" xfId="71" applyFont="1" applyBorder="1" applyAlignment="1">
      <alignment horizontal="center"/>
    </xf>
    <xf numFmtId="0" fontId="21" fillId="0" borderId="15" xfId="71" applyFont="1" applyBorder="1" applyAlignment="1">
      <alignment horizontal="left"/>
    </xf>
    <xf numFmtId="4" fontId="21" fillId="0" borderId="29" xfId="71" applyNumberFormat="1" applyFont="1" applyFill="1" applyBorder="1" applyAlignment="1">
      <alignment horizontal="right"/>
    </xf>
    <xf numFmtId="4" fontId="21" fillId="62" borderId="23" xfId="71" applyNumberFormat="1" applyFont="1" applyFill="1" applyBorder="1" applyAlignment="1">
      <alignment horizontal="right"/>
    </xf>
    <xf numFmtId="0" fontId="21" fillId="0" borderId="33" xfId="71" applyFont="1" applyBorder="1" applyAlignment="1">
      <alignment horizontal="center"/>
    </xf>
    <xf numFmtId="4" fontId="21" fillId="0" borderId="96" xfId="71" applyNumberFormat="1" applyFont="1" applyFill="1" applyBorder="1" applyAlignment="1">
      <alignment horizontal="right"/>
    </xf>
    <xf numFmtId="4" fontId="21" fillId="62" borderId="96" xfId="71" applyNumberFormat="1" applyFont="1" applyFill="1" applyBorder="1" applyAlignment="1">
      <alignment horizontal="right"/>
    </xf>
    <xf numFmtId="0" fontId="21" fillId="0" borderId="135" xfId="71" applyFont="1" applyBorder="1" applyAlignment="1"/>
    <xf numFmtId="0" fontId="42" fillId="0" borderId="0" xfId="71" applyFont="1" applyFill="1" applyBorder="1" applyAlignment="1">
      <alignment horizontal="center"/>
    </xf>
    <xf numFmtId="4" fontId="24" fillId="0" borderId="20" xfId="71" applyNumberFormat="1" applyFont="1" applyFill="1" applyBorder="1"/>
    <xf numFmtId="4" fontId="24" fillId="62" borderId="20" xfId="71" applyNumberFormat="1" applyFont="1" applyFill="1" applyBorder="1"/>
    <xf numFmtId="4" fontId="24" fillId="0" borderId="0" xfId="71" applyNumberFormat="1" applyFont="1" applyFill="1" applyBorder="1"/>
    <xf numFmtId="4" fontId="5" fillId="0" borderId="0" xfId="71" applyNumberFormat="1" applyFill="1"/>
    <xf numFmtId="0" fontId="21" fillId="0" borderId="58" xfId="71" applyFont="1" applyBorder="1" applyAlignment="1">
      <alignment horizontal="center" vertical="center"/>
    </xf>
    <xf numFmtId="4" fontId="21" fillId="0" borderId="29" xfId="71" applyNumberFormat="1" applyFont="1" applyFill="1" applyBorder="1"/>
    <xf numFmtId="4" fontId="21" fillId="62" borderId="47" xfId="71" applyNumberFormat="1" applyFont="1" applyFill="1" applyBorder="1"/>
    <xf numFmtId="4" fontId="21" fillId="0" borderId="0" xfId="71" applyNumberFormat="1" applyFont="1" applyFill="1" applyBorder="1"/>
    <xf numFmtId="0" fontId="21" fillId="0" borderId="10" xfId="71" applyFont="1" applyBorder="1" applyAlignment="1">
      <alignment horizontal="center" vertical="center"/>
    </xf>
    <xf numFmtId="4" fontId="21" fillId="0" borderId="23" xfId="71" applyNumberFormat="1" applyFont="1" applyFill="1" applyBorder="1"/>
    <xf numFmtId="4" fontId="21" fillId="62" borderId="43" xfId="71" applyNumberFormat="1" applyFont="1" applyFill="1" applyBorder="1"/>
    <xf numFmtId="4" fontId="24" fillId="62" borderId="40" xfId="71" applyNumberFormat="1" applyFont="1" applyFill="1" applyBorder="1"/>
    <xf numFmtId="4" fontId="21" fillId="0" borderId="67" xfId="71" applyNumberFormat="1" applyFont="1" applyFill="1" applyBorder="1"/>
    <xf numFmtId="4" fontId="21" fillId="62" borderId="87" xfId="71" applyNumberFormat="1" applyFont="1" applyFill="1" applyBorder="1"/>
    <xf numFmtId="0" fontId="21" fillId="0" borderId="64" xfId="71" applyFont="1" applyBorder="1" applyAlignment="1">
      <alignment horizontal="center" vertical="center"/>
    </xf>
    <xf numFmtId="4" fontId="21" fillId="0" borderId="20" xfId="71" applyNumberFormat="1" applyFont="1" applyFill="1" applyBorder="1"/>
    <xf numFmtId="4" fontId="21" fillId="62" borderId="40" xfId="71" applyNumberFormat="1" applyFont="1" applyFill="1" applyBorder="1"/>
    <xf numFmtId="4" fontId="24" fillId="62" borderId="20" xfId="71" applyNumberFormat="1" applyFont="1" applyFill="1" applyBorder="1" applyAlignment="1">
      <alignment horizontal="right"/>
    </xf>
    <xf numFmtId="4" fontId="0" fillId="0" borderId="0" xfId="71" applyNumberFormat="1" applyFont="1" applyFill="1" applyBorder="1"/>
    <xf numFmtId="0" fontId="5" fillId="0" borderId="0" xfId="71" applyBorder="1"/>
    <xf numFmtId="0" fontId="21" fillId="0" borderId="0" xfId="71" applyFont="1" applyAlignment="1">
      <alignment vertical="center" wrapText="1"/>
    </xf>
    <xf numFmtId="4" fontId="21" fillId="0" borderId="0" xfId="71" applyNumberFormat="1" applyFont="1"/>
    <xf numFmtId="0" fontId="24" fillId="0" borderId="0" xfId="71" applyFont="1" applyFill="1" applyBorder="1" applyAlignment="1">
      <alignment horizontal="center" vertical="center"/>
    </xf>
    <xf numFmtId="0" fontId="21" fillId="0" borderId="30" xfId="71" applyFont="1" applyBorder="1" applyAlignment="1">
      <alignment horizontal="center"/>
    </xf>
    <xf numFmtId="0" fontId="21" fillId="0" borderId="38" xfId="71" applyFont="1" applyFill="1" applyBorder="1" applyAlignment="1">
      <alignment horizontal="center"/>
    </xf>
    <xf numFmtId="4" fontId="21" fillId="62" borderId="29" xfId="71" applyNumberFormat="1" applyFont="1" applyFill="1" applyBorder="1"/>
    <xf numFmtId="0" fontId="21" fillId="0" borderId="15" xfId="71" applyFont="1" applyFill="1" applyBorder="1" applyAlignment="1">
      <alignment horizontal="center"/>
    </xf>
    <xf numFmtId="4" fontId="21" fillId="62" borderId="23" xfId="71" applyNumberFormat="1" applyFont="1" applyFill="1" applyBorder="1"/>
    <xf numFmtId="4" fontId="5" fillId="0" borderId="0" xfId="71" applyNumberFormat="1"/>
    <xf numFmtId="0" fontId="21" fillId="0" borderId="0" xfId="71" applyFont="1" applyAlignment="1">
      <alignment vertical="center"/>
    </xf>
    <xf numFmtId="0" fontId="5" fillId="0" borderId="0" xfId="71" applyAlignment="1">
      <alignment vertical="center"/>
    </xf>
    <xf numFmtId="4" fontId="24" fillId="0" borderId="0" xfId="71" applyNumberFormat="1" applyFont="1"/>
    <xf numFmtId="164" fontId="5" fillId="0" borderId="0" xfId="71" applyNumberFormat="1"/>
    <xf numFmtId="0" fontId="21" fillId="0" borderId="168" xfId="71" applyFont="1" applyBorder="1" applyAlignment="1">
      <alignment horizontal="center"/>
    </xf>
    <xf numFmtId="0" fontId="21" fillId="0" borderId="34" xfId="71" applyFont="1" applyFill="1" applyBorder="1" applyAlignment="1">
      <alignment horizontal="center"/>
    </xf>
    <xf numFmtId="4" fontId="21" fillId="62" borderId="67" xfId="71" applyNumberFormat="1" applyFont="1" applyFill="1" applyBorder="1"/>
    <xf numFmtId="4" fontId="5" fillId="0" borderId="0" xfId="71" applyNumberFormat="1" applyFill="1" applyBorder="1"/>
    <xf numFmtId="0" fontId="21" fillId="0" borderId="122" xfId="71" applyFont="1" applyFill="1" applyBorder="1" applyAlignment="1">
      <alignment horizontal="center"/>
    </xf>
    <xf numFmtId="0" fontId="21" fillId="0" borderId="122" xfId="71" applyFont="1" applyBorder="1" applyAlignment="1">
      <alignment horizontal="left"/>
    </xf>
    <xf numFmtId="0" fontId="21" fillId="0" borderId="87" xfId="71" applyFont="1" applyBorder="1" applyAlignment="1">
      <alignment horizontal="left"/>
    </xf>
    <xf numFmtId="0" fontId="21" fillId="0" borderId="0" xfId="71" applyFont="1" applyFill="1" applyBorder="1"/>
    <xf numFmtId="0" fontId="21" fillId="0" borderId="42" xfId="71" applyFont="1" applyBorder="1" applyAlignment="1">
      <alignment horizontal="center"/>
    </xf>
    <xf numFmtId="0" fontId="21" fillId="0" borderId="35" xfId="71" applyFont="1" applyFill="1" applyBorder="1" applyAlignment="1">
      <alignment horizontal="center"/>
    </xf>
    <xf numFmtId="4" fontId="21" fillId="0" borderId="46" xfId="71" applyNumberFormat="1" applyFont="1" applyFill="1" applyBorder="1"/>
    <xf numFmtId="4" fontId="21" fillId="62" borderId="46" xfId="71" applyNumberFormat="1" applyFont="1" applyFill="1" applyBorder="1"/>
    <xf numFmtId="0" fontId="48" fillId="0" borderId="0" xfId="71" applyFont="1" applyFill="1" applyBorder="1" applyAlignment="1">
      <alignment horizontal="left"/>
    </xf>
    <xf numFmtId="0" fontId="21" fillId="0" borderId="0" xfId="71" applyFont="1" applyFill="1"/>
    <xf numFmtId="0" fontId="21" fillId="0" borderId="120" xfId="71" applyFont="1" applyFill="1" applyBorder="1" applyAlignment="1">
      <alignment horizontal="center"/>
    </xf>
    <xf numFmtId="4" fontId="21" fillId="0" borderId="53" xfId="71" applyNumberFormat="1" applyFont="1" applyFill="1" applyBorder="1"/>
    <xf numFmtId="4" fontId="21" fillId="62" borderId="53" xfId="71" applyNumberFormat="1" applyFont="1" applyFill="1" applyBorder="1"/>
    <xf numFmtId="0" fontId="24" fillId="0" borderId="24" xfId="71" applyFont="1" applyBorder="1" applyAlignment="1">
      <alignment horizontal="center"/>
    </xf>
    <xf numFmtId="0" fontId="38" fillId="0" borderId="0" xfId="71" applyFont="1" applyAlignment="1">
      <alignment horizontal="center"/>
    </xf>
    <xf numFmtId="0" fontId="28" fillId="0" borderId="90" xfId="71" applyFont="1" applyBorder="1" applyAlignment="1">
      <alignment horizontal="center" vertical="center"/>
    </xf>
    <xf numFmtId="0" fontId="47" fillId="0" borderId="64" xfId="71" applyFont="1" applyBorder="1" applyAlignment="1">
      <alignment horizontal="center"/>
    </xf>
    <xf numFmtId="0" fontId="47" fillId="0" borderId="19" xfId="71" applyFont="1" applyBorder="1" applyAlignment="1">
      <alignment horizontal="center"/>
    </xf>
    <xf numFmtId="0" fontId="46" fillId="0" borderId="19" xfId="71" applyFont="1" applyBorder="1" applyAlignment="1">
      <alignment horizontal="center"/>
    </xf>
    <xf numFmtId="0" fontId="47" fillId="0" borderId="18" xfId="71" applyFont="1" applyBorder="1" applyAlignment="1">
      <alignment horizontal="center"/>
    </xf>
    <xf numFmtId="0" fontId="47" fillId="0" borderId="24" xfId="71" applyFont="1" applyBorder="1" applyAlignment="1">
      <alignment horizontal="left"/>
    </xf>
    <xf numFmtId="4" fontId="47" fillId="0" borderId="20" xfId="71" applyNumberFormat="1" applyFont="1" applyFill="1" applyBorder="1"/>
    <xf numFmtId="4" fontId="109" fillId="0" borderId="0" xfId="71" applyNumberFormat="1" applyFont="1"/>
    <xf numFmtId="0" fontId="120" fillId="0" borderId="0" xfId="58" applyFont="1" applyFill="1" applyBorder="1" applyAlignment="1">
      <alignment horizontal="center" vertical="center" wrapText="1"/>
    </xf>
    <xf numFmtId="0" fontId="121" fillId="0" borderId="0" xfId="58" applyFont="1" applyFill="1" applyBorder="1" applyAlignment="1">
      <alignment horizontal="center" vertical="center" wrapText="1"/>
    </xf>
    <xf numFmtId="0" fontId="45" fillId="0" borderId="30" xfId="71" applyFont="1" applyBorder="1" applyAlignment="1">
      <alignment horizontal="center"/>
    </xf>
    <xf numFmtId="0" fontId="45" fillId="0" borderId="48" xfId="71" applyFont="1" applyBorder="1" applyAlignment="1">
      <alignment horizontal="center"/>
    </xf>
    <xf numFmtId="0" fontId="45" fillId="0" borderId="50" xfId="71" applyFont="1" applyBorder="1" applyAlignment="1">
      <alignment horizontal="center"/>
    </xf>
    <xf numFmtId="0" fontId="45" fillId="0" borderId="134" xfId="71" applyFont="1" applyBorder="1" applyAlignment="1">
      <alignment horizontal="left"/>
    </xf>
    <xf numFmtId="4" fontId="48" fillId="62" borderId="29" xfId="71" applyNumberFormat="1" applyFont="1" applyFill="1" applyBorder="1"/>
    <xf numFmtId="4" fontId="120" fillId="0" borderId="0" xfId="71" applyNumberFormat="1" applyFont="1" applyFill="1" applyBorder="1"/>
    <xf numFmtId="4" fontId="120" fillId="0" borderId="0" xfId="74" applyNumberFormat="1" applyFont="1" applyFill="1" applyBorder="1"/>
    <xf numFmtId="4" fontId="122" fillId="0" borderId="0" xfId="74" applyNumberFormat="1" applyFont="1" applyFill="1" applyBorder="1"/>
    <xf numFmtId="0" fontId="45" fillId="0" borderId="10" xfId="71" applyFont="1" applyBorder="1" applyAlignment="1">
      <alignment horizontal="center"/>
    </xf>
    <xf numFmtId="0" fontId="45" fillId="0" borderId="11" xfId="71" applyFont="1" applyBorder="1" applyAlignment="1">
      <alignment horizontal="center"/>
    </xf>
    <xf numFmtId="0" fontId="45" fillId="0" borderId="16" xfId="71" applyFont="1" applyBorder="1" applyAlignment="1">
      <alignment horizontal="center"/>
    </xf>
    <xf numFmtId="0" fontId="45" fillId="0" borderId="106" xfId="71" applyFont="1" applyBorder="1" applyAlignment="1">
      <alignment horizontal="left"/>
    </xf>
    <xf numFmtId="49" fontId="5" fillId="0" borderId="0" xfId="71" applyNumberFormat="1" applyFill="1"/>
    <xf numFmtId="0" fontId="45" fillId="0" borderId="36" xfId="71" applyFont="1" applyBorder="1" applyAlignment="1">
      <alignment horizontal="center"/>
    </xf>
    <xf numFmtId="0" fontId="45" fillId="0" borderId="111" xfId="71" applyFont="1" applyBorder="1" applyAlignment="1">
      <alignment horizontal="left"/>
    </xf>
    <xf numFmtId="4" fontId="48" fillId="62" borderId="53" xfId="71" applyNumberFormat="1" applyFont="1" applyFill="1" applyBorder="1"/>
    <xf numFmtId="49" fontId="51" fillId="0" borderId="0" xfId="71" applyNumberFormat="1" applyFont="1" applyFill="1" applyAlignment="1">
      <alignment horizontal="center"/>
    </xf>
    <xf numFmtId="0" fontId="28" fillId="0" borderId="20" xfId="71" applyFont="1" applyBorder="1" applyAlignment="1">
      <alignment horizontal="center"/>
    </xf>
    <xf numFmtId="0" fontId="46" fillId="0" borderId="22" xfId="71" applyFont="1" applyBorder="1" applyAlignment="1">
      <alignment horizontal="center"/>
    </xf>
    <xf numFmtId="0" fontId="46" fillId="0" borderId="24" xfId="71" applyFont="1" applyBorder="1" applyAlignment="1">
      <alignment horizontal="left"/>
    </xf>
    <xf numFmtId="4" fontId="46" fillId="0" borderId="20" xfId="71" applyNumberFormat="1" applyFont="1" applyFill="1" applyBorder="1"/>
    <xf numFmtId="4" fontId="120" fillId="0" borderId="0" xfId="58" applyNumberFormat="1" applyFont="1" applyFill="1" applyBorder="1"/>
    <xf numFmtId="4" fontId="122" fillId="0" borderId="0" xfId="58" applyNumberFormat="1" applyFont="1" applyFill="1" applyBorder="1"/>
    <xf numFmtId="0" fontId="123" fillId="0" borderId="0" xfId="57" applyFont="1" applyFill="1"/>
    <xf numFmtId="49" fontId="21" fillId="0" borderId="39" xfId="71" applyNumberFormat="1" applyFont="1" applyFill="1" applyBorder="1" applyAlignment="1">
      <alignment horizontal="center"/>
    </xf>
    <xf numFmtId="0" fontId="48" fillId="0" borderId="99" xfId="71" applyFont="1" applyBorder="1" applyAlignment="1">
      <alignment horizontal="center"/>
    </xf>
    <xf numFmtId="0" fontId="48" fillId="0" borderId="55" xfId="71" applyFont="1" applyBorder="1" applyAlignment="1">
      <alignment horizontal="center"/>
    </xf>
    <xf numFmtId="0" fontId="48" fillId="0" borderId="38" xfId="71" applyFont="1" applyBorder="1" applyAlignment="1">
      <alignment horizontal="center"/>
    </xf>
    <xf numFmtId="0" fontId="48" fillId="0" borderId="17" xfId="71" applyFont="1" applyBorder="1" applyAlignment="1">
      <alignment horizontal="center"/>
    </xf>
    <xf numFmtId="0" fontId="45" fillId="0" borderId="125" xfId="71" applyFont="1" applyBorder="1" applyAlignment="1">
      <alignment horizontal="left"/>
    </xf>
    <xf numFmtId="4" fontId="48" fillId="62" borderId="39" xfId="71" applyNumberFormat="1" applyFont="1" applyFill="1" applyBorder="1"/>
    <xf numFmtId="0" fontId="5" fillId="0" borderId="0" xfId="71" applyFont="1"/>
    <xf numFmtId="49" fontId="21" fillId="0" borderId="29" xfId="71" applyNumberFormat="1" applyFont="1" applyFill="1" applyBorder="1" applyAlignment="1">
      <alignment horizontal="center"/>
    </xf>
    <xf numFmtId="0" fontId="48" fillId="0" borderId="86" xfId="71" applyFont="1" applyBorder="1" applyAlignment="1">
      <alignment horizontal="center"/>
    </xf>
    <xf numFmtId="0" fontId="48" fillId="0" borderId="48" xfId="71" applyFont="1" applyBorder="1" applyAlignment="1">
      <alignment horizontal="center"/>
    </xf>
    <xf numFmtId="0" fontId="48" fillId="0" borderId="49" xfId="71" applyFont="1" applyBorder="1" applyAlignment="1">
      <alignment horizontal="center"/>
    </xf>
    <xf numFmtId="0" fontId="48" fillId="0" borderId="50" xfId="71" applyFont="1" applyBorder="1" applyAlignment="1">
      <alignment horizontal="center"/>
    </xf>
    <xf numFmtId="49" fontId="21" fillId="0" borderId="23" xfId="71" applyNumberFormat="1" applyFont="1" applyFill="1" applyBorder="1" applyAlignment="1">
      <alignment horizontal="center"/>
    </xf>
    <xf numFmtId="0" fontId="48" fillId="0" borderId="51" xfId="71" applyFont="1" applyBorder="1" applyAlignment="1">
      <alignment horizontal="center"/>
    </xf>
    <xf numFmtId="0" fontId="48" fillId="0" borderId="11" xfId="71" applyFont="1" applyBorder="1" applyAlignment="1">
      <alignment horizontal="center"/>
    </xf>
    <xf numFmtId="0" fontId="48" fillId="0" borderId="15" xfId="71" applyFont="1" applyBorder="1" applyAlignment="1">
      <alignment horizontal="center"/>
    </xf>
    <xf numFmtId="0" fontId="48" fillId="0" borderId="16" xfId="71" applyFont="1" applyBorder="1" applyAlignment="1">
      <alignment horizontal="center"/>
    </xf>
    <xf numFmtId="4" fontId="48" fillId="62" borderId="23" xfId="71" applyNumberFormat="1" applyFont="1" applyFill="1" applyBorder="1"/>
    <xf numFmtId="4" fontId="21" fillId="0" borderId="0" xfId="71" applyNumberFormat="1" applyFont="1" applyFill="1"/>
    <xf numFmtId="49" fontId="21" fillId="0" borderId="32" xfId="71" applyNumberFormat="1" applyFont="1" applyFill="1" applyBorder="1" applyAlignment="1">
      <alignment horizontal="center"/>
    </xf>
    <xf numFmtId="0" fontId="48" fillId="0" borderId="136" xfId="71" applyFont="1" applyBorder="1" applyAlignment="1">
      <alignment horizontal="center"/>
    </xf>
    <xf numFmtId="0" fontId="48" fillId="0" borderId="97" xfId="71" applyFont="1" applyBorder="1" applyAlignment="1">
      <alignment horizontal="center"/>
    </xf>
    <xf numFmtId="0" fontId="48" fillId="0" borderId="34" xfId="71" applyFont="1" applyBorder="1" applyAlignment="1">
      <alignment horizontal="center"/>
    </xf>
    <xf numFmtId="0" fontId="48" fillId="0" borderId="54" xfId="71" applyFont="1" applyBorder="1" applyAlignment="1">
      <alignment horizontal="center"/>
    </xf>
    <xf numFmtId="49" fontId="21" fillId="0" borderId="0" xfId="71" applyNumberFormat="1" applyFont="1" applyBorder="1" applyAlignment="1">
      <alignment horizontal="center"/>
    </xf>
    <xf numFmtId="0" fontId="48" fillId="0" borderId="0" xfId="71" applyFont="1" applyBorder="1" applyAlignment="1">
      <alignment horizontal="center"/>
    </xf>
    <xf numFmtId="0" fontId="45" fillId="0" borderId="0" xfId="71" applyFont="1" applyBorder="1" applyAlignment="1">
      <alignment horizontal="left"/>
    </xf>
    <xf numFmtId="4" fontId="48" fillId="0" borderId="0" xfId="71" applyNumberFormat="1" applyFont="1" applyFill="1" applyBorder="1"/>
    <xf numFmtId="4" fontId="123" fillId="0" borderId="0" xfId="57" applyNumberFormat="1" applyFont="1" applyFill="1"/>
    <xf numFmtId="0" fontId="24" fillId="61" borderId="90" xfId="70" applyFont="1" applyFill="1" applyBorder="1" applyAlignment="1">
      <alignment horizontal="center"/>
    </xf>
    <xf numFmtId="0" fontId="24" fillId="0" borderId="24" xfId="70" applyFont="1" applyBorder="1" applyAlignment="1">
      <alignment horizontal="center"/>
    </xf>
    <xf numFmtId="0" fontId="48" fillId="0" borderId="99" xfId="70" applyFont="1" applyFill="1" applyBorder="1" applyAlignment="1">
      <alignment horizontal="center"/>
    </xf>
    <xf numFmtId="0" fontId="21" fillId="0" borderId="17" xfId="70" applyFont="1" applyFill="1" applyBorder="1" applyAlignment="1">
      <alignment horizontal="center"/>
    </xf>
    <xf numFmtId="4" fontId="48" fillId="62" borderId="39" xfId="70" applyNumberFormat="1" applyFont="1" applyFill="1" applyBorder="1"/>
    <xf numFmtId="0" fontId="48" fillId="0" borderId="51" xfId="70" applyFont="1" applyFill="1" applyBorder="1" applyAlignment="1">
      <alignment horizontal="center"/>
    </xf>
    <xf numFmtId="0" fontId="21" fillId="0" borderId="16" xfId="70" applyFont="1" applyFill="1" applyBorder="1" applyAlignment="1">
      <alignment horizontal="center"/>
    </xf>
    <xf numFmtId="4" fontId="48" fillId="62" borderId="29" xfId="70" applyNumberFormat="1" applyFont="1" applyFill="1" applyBorder="1"/>
    <xf numFmtId="0" fontId="21" fillId="0" borderId="51" xfId="70" applyFont="1" applyFill="1" applyBorder="1" applyAlignment="1">
      <alignment horizontal="left"/>
    </xf>
    <xf numFmtId="0" fontId="21" fillId="0" borderId="86" xfId="70" applyFont="1" applyBorder="1" applyAlignment="1">
      <alignment horizontal="left"/>
    </xf>
    <xf numFmtId="0" fontId="21" fillId="0" borderId="86" xfId="70" applyFont="1" applyFill="1" applyBorder="1" applyAlignment="1">
      <alignment horizontal="left"/>
    </xf>
    <xf numFmtId="0" fontId="48" fillId="0" borderId="86" xfId="70" applyFont="1" applyFill="1" applyBorder="1" applyAlignment="1">
      <alignment horizontal="center"/>
    </xf>
    <xf numFmtId="0" fontId="21" fillId="0" borderId="50" xfId="70" applyFont="1" applyFill="1" applyBorder="1" applyAlignment="1">
      <alignment horizontal="center"/>
    </xf>
    <xf numFmtId="4" fontId="48" fillId="62" borderId="23" xfId="70" applyNumberFormat="1" applyFont="1" applyFill="1" applyBorder="1"/>
    <xf numFmtId="49" fontId="21" fillId="0" borderId="0" xfId="71" applyNumberFormat="1" applyFont="1" applyBorder="1" applyAlignment="1">
      <alignment vertical="center" textRotation="90"/>
    </xf>
    <xf numFmtId="0" fontId="21" fillId="0" borderId="0" xfId="71" applyFont="1" applyFill="1" applyBorder="1" applyAlignment="1">
      <alignment horizontal="center"/>
    </xf>
    <xf numFmtId="0" fontId="21" fillId="0" borderId="0" xfId="71" applyFont="1" applyBorder="1" applyAlignment="1">
      <alignment horizontal="center"/>
    </xf>
    <xf numFmtId="0" fontId="21" fillId="0" borderId="0" xfId="71" applyFont="1" applyBorder="1" applyAlignment="1">
      <alignment horizontal="left"/>
    </xf>
    <xf numFmtId="49" fontId="21" fillId="0" borderId="135" xfId="71" applyNumberFormat="1" applyFont="1" applyBorder="1" applyAlignment="1">
      <alignment vertical="center" textRotation="90"/>
    </xf>
    <xf numFmtId="0" fontId="28" fillId="0" borderId="20" xfId="71" applyFont="1" applyBorder="1" applyAlignment="1">
      <alignment horizontal="center" vertical="center"/>
    </xf>
    <xf numFmtId="0" fontId="47" fillId="0" borderId="21" xfId="71" applyFont="1" applyBorder="1" applyAlignment="1">
      <alignment horizontal="center"/>
    </xf>
    <xf numFmtId="0" fontId="46" fillId="0" borderId="21" xfId="71" applyFont="1" applyBorder="1" applyAlignment="1">
      <alignment horizontal="center"/>
    </xf>
    <xf numFmtId="0" fontId="46" fillId="0" borderId="64" xfId="71" applyFont="1" applyBorder="1" applyAlignment="1">
      <alignment horizontal="left"/>
    </xf>
    <xf numFmtId="4" fontId="46" fillId="0" borderId="20" xfId="71" applyNumberFormat="1" applyFont="1" applyFill="1" applyBorder="1" applyAlignment="1">
      <alignment horizontal="center"/>
    </xf>
    <xf numFmtId="4" fontId="48" fillId="61" borderId="23" xfId="70" applyNumberFormat="1" applyFont="1" applyFill="1" applyBorder="1"/>
    <xf numFmtId="4" fontId="48" fillId="61" borderId="53" xfId="70" applyNumberFormat="1" applyFont="1" applyFill="1" applyBorder="1" applyAlignment="1">
      <alignment vertical="center"/>
    </xf>
    <xf numFmtId="0" fontId="48" fillId="64" borderId="36" xfId="70" applyFont="1" applyFill="1" applyBorder="1" applyAlignment="1">
      <alignment horizontal="center" vertical="center"/>
    </xf>
    <xf numFmtId="0" fontId="21" fillId="64" borderId="41" xfId="70" applyFont="1" applyFill="1" applyBorder="1" applyAlignment="1">
      <alignment horizontal="center" vertical="center"/>
    </xf>
    <xf numFmtId="0" fontId="21" fillId="64" borderId="31" xfId="70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left" vertical="center" wrapText="1"/>
    </xf>
    <xf numFmtId="0" fontId="48" fillId="0" borderId="52" xfId="70" applyFont="1" applyBorder="1" applyAlignment="1"/>
    <xf numFmtId="4" fontId="28" fillId="0" borderId="22" xfId="71" applyNumberFormat="1" applyFont="1" applyBorder="1" applyAlignment="1">
      <alignment horizontal="right" vertical="center"/>
    </xf>
    <xf numFmtId="4" fontId="21" fillId="61" borderId="22" xfId="71" applyNumberFormat="1" applyFont="1" applyFill="1" applyBorder="1" applyAlignment="1">
      <alignment horizontal="right" vertical="center"/>
    </xf>
    <xf numFmtId="0" fontId="48" fillId="0" borderId="64" xfId="71" applyFont="1" applyFill="1" applyBorder="1" applyAlignment="1">
      <alignment horizontal="center"/>
    </xf>
    <xf numFmtId="0" fontId="45" fillId="0" borderId="21" xfId="71" applyFont="1" applyBorder="1" applyAlignment="1">
      <alignment horizontal="center"/>
    </xf>
    <xf numFmtId="0" fontId="5" fillId="0" borderId="21" xfId="71" applyBorder="1" applyAlignment="1">
      <alignment horizontal="center"/>
    </xf>
    <xf numFmtId="0" fontId="21" fillId="0" borderId="18" xfId="71" applyFont="1" applyBorder="1" applyAlignment="1">
      <alignment horizontal="center"/>
    </xf>
    <xf numFmtId="0" fontId="48" fillId="0" borderId="98" xfId="71" applyFont="1" applyBorder="1" applyAlignment="1">
      <alignment horizontal="left"/>
    </xf>
    <xf numFmtId="4" fontId="48" fillId="62" borderId="20" xfId="71" applyNumberFormat="1" applyFont="1" applyFill="1" applyBorder="1"/>
    <xf numFmtId="4" fontId="21" fillId="62" borderId="29" xfId="0" applyNumberFormat="1" applyFont="1" applyFill="1" applyBorder="1" applyAlignment="1">
      <alignment vertical="center" wrapText="1"/>
    </xf>
    <xf numFmtId="4" fontId="28" fillId="0" borderId="56" xfId="71" applyNumberFormat="1" applyFont="1" applyBorder="1" applyAlignment="1">
      <alignment horizontal="right" vertical="center"/>
    </xf>
    <xf numFmtId="0" fontId="47" fillId="0" borderId="58" xfId="71" applyFont="1" applyBorder="1" applyAlignment="1">
      <alignment horizontal="center"/>
    </xf>
    <xf numFmtId="0" fontId="47" fillId="0" borderId="59" xfId="71" applyFont="1" applyBorder="1" applyAlignment="1">
      <alignment horizontal="center"/>
    </xf>
    <xf numFmtId="0" fontId="46" fillId="0" borderId="59" xfId="71" applyFont="1" applyBorder="1" applyAlignment="1">
      <alignment horizontal="center"/>
    </xf>
    <xf numFmtId="0" fontId="47" fillId="0" borderId="57" xfId="71" applyFont="1" applyBorder="1" applyAlignment="1">
      <alignment horizontal="center"/>
    </xf>
    <xf numFmtId="4" fontId="46" fillId="0" borderId="90" xfId="71" applyNumberFormat="1" applyFont="1" applyFill="1" applyBorder="1"/>
    <xf numFmtId="0" fontId="48" fillId="0" borderId="22" xfId="71" applyFont="1" applyBorder="1" applyAlignment="1">
      <alignment horizontal="center"/>
    </xf>
    <xf numFmtId="0" fontId="48" fillId="0" borderId="24" xfId="71" applyFont="1" applyBorder="1" applyAlignment="1">
      <alignment horizontal="left"/>
    </xf>
    <xf numFmtId="4" fontId="21" fillId="61" borderId="39" xfId="71" applyNumberFormat="1" applyFont="1" applyFill="1" applyBorder="1" applyAlignment="1">
      <alignment vertical="center"/>
    </xf>
    <xf numFmtId="0" fontId="45" fillId="0" borderId="55" xfId="71" applyFont="1" applyBorder="1" applyAlignment="1">
      <alignment horizontal="center"/>
    </xf>
    <xf numFmtId="0" fontId="5" fillId="0" borderId="55" xfId="71" applyBorder="1" applyAlignment="1">
      <alignment horizontal="center"/>
    </xf>
    <xf numFmtId="0" fontId="21" fillId="0" borderId="50" xfId="71" applyFont="1" applyBorder="1" applyAlignment="1">
      <alignment horizontal="center"/>
    </xf>
    <xf numFmtId="4" fontId="21" fillId="61" borderId="53" xfId="71" applyNumberFormat="1" applyFont="1" applyFill="1" applyBorder="1" applyAlignment="1">
      <alignment vertical="center"/>
    </xf>
    <xf numFmtId="0" fontId="48" fillId="0" borderId="52" xfId="71" applyFont="1" applyBorder="1" applyAlignment="1">
      <alignment horizontal="center"/>
    </xf>
    <xf numFmtId="0" fontId="45" fillId="0" borderId="41" xfId="71" applyFont="1" applyBorder="1" applyAlignment="1">
      <alignment horizontal="center"/>
    </xf>
    <xf numFmtId="0" fontId="5" fillId="0" borderId="41" xfId="71" applyBorder="1" applyAlignment="1">
      <alignment horizontal="center"/>
    </xf>
    <xf numFmtId="0" fontId="21" fillId="0" borderId="54" xfId="71" applyFont="1" applyBorder="1" applyAlignment="1">
      <alignment horizontal="center"/>
    </xf>
    <xf numFmtId="4" fontId="48" fillId="62" borderId="32" xfId="71" applyNumberFormat="1" applyFont="1" applyFill="1" applyBorder="1"/>
    <xf numFmtId="0" fontId="21" fillId="0" borderId="0" xfId="71" applyFont="1" applyBorder="1" applyAlignment="1">
      <alignment horizontal="center" vertical="center" textRotation="90"/>
    </xf>
    <xf numFmtId="0" fontId="45" fillId="0" borderId="0" xfId="71" applyFont="1" applyBorder="1" applyAlignment="1">
      <alignment horizontal="center"/>
    </xf>
    <xf numFmtId="0" fontId="5" fillId="0" borderId="0" xfId="71" applyBorder="1" applyAlignment="1">
      <alignment horizontal="center"/>
    </xf>
    <xf numFmtId="0" fontId="28" fillId="0" borderId="22" xfId="71" applyFont="1" applyBorder="1" applyAlignment="1">
      <alignment horizontal="center" vertical="center"/>
    </xf>
    <xf numFmtId="164" fontId="46" fillId="0" borderId="20" xfId="71" applyNumberFormat="1" applyFont="1" applyFill="1" applyBorder="1"/>
    <xf numFmtId="49" fontId="45" fillId="0" borderId="39" xfId="71" applyNumberFormat="1" applyFont="1" applyBorder="1" applyAlignment="1">
      <alignment horizontal="center" vertical="center"/>
    </xf>
    <xf numFmtId="49" fontId="21" fillId="0" borderId="55" xfId="71" applyNumberFormat="1" applyFont="1" applyBorder="1" applyAlignment="1">
      <alignment horizontal="center"/>
    </xf>
    <xf numFmtId="0" fontId="45" fillId="0" borderId="55" xfId="71" applyFont="1" applyFill="1" applyBorder="1" applyAlignment="1">
      <alignment horizontal="center"/>
    </xf>
    <xf numFmtId="164" fontId="45" fillId="62" borderId="39" xfId="71" applyNumberFormat="1" applyFont="1" applyFill="1" applyBorder="1"/>
    <xf numFmtId="0" fontId="45" fillId="0" borderId="67" xfId="71" applyFont="1" applyBorder="1" applyAlignment="1">
      <alignment horizontal="center" vertical="center"/>
    </xf>
    <xf numFmtId="49" fontId="21" fillId="0" borderId="48" xfId="71" applyNumberFormat="1" applyFont="1" applyBorder="1" applyAlignment="1">
      <alignment horizontal="center"/>
    </xf>
    <xf numFmtId="0" fontId="45" fillId="0" borderId="86" xfId="71" applyFont="1" applyBorder="1" applyAlignment="1">
      <alignment horizontal="left"/>
    </xf>
    <xf numFmtId="164" fontId="45" fillId="62" borderId="29" xfId="71" applyNumberFormat="1" applyFont="1" applyFill="1" applyBorder="1"/>
    <xf numFmtId="0" fontId="45" fillId="0" borderId="46" xfId="71" applyFont="1" applyFill="1" applyBorder="1" applyAlignment="1">
      <alignment horizontal="center" vertical="center"/>
    </xf>
    <xf numFmtId="49" fontId="21" fillId="0" borderId="11" xfId="71" applyNumberFormat="1" applyFont="1" applyBorder="1" applyAlignment="1">
      <alignment horizontal="center"/>
    </xf>
    <xf numFmtId="0" fontId="45" fillId="0" borderId="51" xfId="71" applyFont="1" applyBorder="1" applyAlignment="1">
      <alignment horizontal="left"/>
    </xf>
    <xf numFmtId="4" fontId="45" fillId="62" borderId="23" xfId="71" applyNumberFormat="1" applyFont="1" applyFill="1" applyBorder="1"/>
    <xf numFmtId="0" fontId="21" fillId="0" borderId="11" xfId="71" applyFont="1" applyBorder="1" applyAlignment="1">
      <alignment horizontal="center"/>
    </xf>
    <xf numFmtId="0" fontId="48" fillId="0" borderId="51" xfId="71" applyFont="1" applyBorder="1" applyAlignment="1">
      <alignment horizontal="left"/>
    </xf>
    <xf numFmtId="0" fontId="48" fillId="0" borderId="23" xfId="71" applyFont="1" applyBorder="1" applyAlignment="1">
      <alignment horizontal="left"/>
    </xf>
    <xf numFmtId="49" fontId="21" fillId="0" borderId="97" xfId="71" applyNumberFormat="1" applyFont="1" applyBorder="1" applyAlignment="1">
      <alignment horizontal="center"/>
    </xf>
    <xf numFmtId="0" fontId="21" fillId="0" borderId="97" xfId="71" applyFont="1" applyFill="1" applyBorder="1" applyAlignment="1">
      <alignment horizontal="center"/>
    </xf>
    <xf numFmtId="0" fontId="48" fillId="0" borderId="54" xfId="71" applyFont="1" applyFill="1" applyBorder="1" applyAlignment="1">
      <alignment horizontal="center"/>
    </xf>
    <xf numFmtId="0" fontId="48" fillId="0" borderId="136" xfId="71" applyFont="1" applyBorder="1" applyAlignment="1">
      <alignment horizontal="left"/>
    </xf>
    <xf numFmtId="49" fontId="48" fillId="0" borderId="0" xfId="71" applyNumberFormat="1" applyFont="1" applyBorder="1" applyAlignment="1">
      <alignment horizontal="center" vertical="center"/>
    </xf>
    <xf numFmtId="0" fontId="48" fillId="0" borderId="0" xfId="71" applyFont="1" applyFill="1" applyBorder="1" applyAlignment="1">
      <alignment horizontal="center"/>
    </xf>
    <xf numFmtId="0" fontId="48" fillId="0" borderId="0" xfId="71" applyFont="1" applyBorder="1" applyAlignment="1">
      <alignment horizontal="left"/>
    </xf>
    <xf numFmtId="49" fontId="48" fillId="0" borderId="99" xfId="71" applyNumberFormat="1" applyFont="1" applyFill="1" applyBorder="1" applyAlignment="1">
      <alignment horizontal="center"/>
    </xf>
    <xf numFmtId="0" fontId="45" fillId="0" borderId="17" xfId="71" applyFont="1" applyBorder="1" applyAlignment="1">
      <alignment horizontal="center"/>
    </xf>
    <xf numFmtId="0" fontId="45" fillId="0" borderId="92" xfId="71" applyFont="1" applyBorder="1" applyAlignment="1">
      <alignment horizontal="left"/>
    </xf>
    <xf numFmtId="4" fontId="45" fillId="62" borderId="39" xfId="71" applyNumberFormat="1" applyFont="1" applyFill="1" applyBorder="1"/>
    <xf numFmtId="49" fontId="45" fillId="0" borderId="52" xfId="71" applyNumberFormat="1" applyFont="1" applyFill="1" applyBorder="1" applyAlignment="1">
      <alignment horizontal="center" vertical="center"/>
    </xf>
    <xf numFmtId="0" fontId="21" fillId="0" borderId="36" xfId="71" applyFont="1" applyBorder="1" applyAlignment="1">
      <alignment horizontal="center"/>
    </xf>
    <xf numFmtId="49" fontId="21" fillId="0" borderId="41" xfId="71" applyNumberFormat="1" applyFont="1" applyBorder="1" applyAlignment="1">
      <alignment horizontal="center"/>
    </xf>
    <xf numFmtId="0" fontId="45" fillId="0" borderId="31" xfId="71" applyFont="1" applyBorder="1" applyAlignment="1">
      <alignment horizontal="center"/>
    </xf>
    <xf numFmtId="0" fontId="45" fillId="0" borderId="95" xfId="71" applyFont="1" applyBorder="1" applyAlignment="1">
      <alignment horizontal="left"/>
    </xf>
    <xf numFmtId="4" fontId="45" fillId="62" borderId="32" xfId="71" applyNumberFormat="1" applyFont="1" applyFill="1" applyBorder="1"/>
    <xf numFmtId="0" fontId="5" fillId="0" borderId="0" xfId="58"/>
    <xf numFmtId="49" fontId="21" fillId="0" borderId="0" xfId="0" applyNumberFormat="1" applyFont="1" applyAlignment="1">
      <alignment horizontal="center"/>
    </xf>
    <xf numFmtId="4" fontId="0" fillId="0" borderId="0" xfId="0" applyNumberFormat="1"/>
    <xf numFmtId="0" fontId="29" fillId="0" borderId="0" xfId="58" applyFont="1" applyAlignment="1">
      <alignment vertical="center"/>
    </xf>
    <xf numFmtId="4" fontId="29" fillId="0" borderId="0" xfId="58" applyNumberFormat="1" applyFont="1" applyAlignment="1">
      <alignment vertical="center"/>
    </xf>
    <xf numFmtId="49" fontId="22" fillId="0" borderId="0" xfId="75" applyNumberFormat="1" applyFont="1" applyAlignment="1">
      <alignment horizontal="center"/>
    </xf>
    <xf numFmtId="4" fontId="22" fillId="0" borderId="0" xfId="75" applyNumberFormat="1" applyFont="1" applyAlignment="1"/>
    <xf numFmtId="4" fontId="25" fillId="0" borderId="0" xfId="75" applyNumberFormat="1" applyFont="1" applyAlignment="1">
      <alignment horizontal="right"/>
    </xf>
    <xf numFmtId="4" fontId="27" fillId="0" borderId="22" xfId="81" applyNumberFormat="1" applyFont="1" applyFill="1" applyBorder="1" applyAlignment="1">
      <alignment horizontal="center" vertical="center" wrapText="1"/>
    </xf>
    <xf numFmtId="4" fontId="67" fillId="0" borderId="19" xfId="81" applyNumberFormat="1" applyFont="1" applyFill="1" applyBorder="1" applyAlignment="1">
      <alignment horizontal="center" vertical="center" wrapText="1"/>
    </xf>
    <xf numFmtId="0" fontId="25" fillId="0" borderId="21" xfId="75" applyFont="1" applyBorder="1" applyAlignment="1">
      <alignment horizontal="center" vertical="center" wrapText="1"/>
    </xf>
    <xf numFmtId="49" fontId="25" fillId="0" borderId="19" xfId="75" applyNumberFormat="1" applyFont="1" applyBorder="1" applyAlignment="1">
      <alignment horizontal="center" vertical="center"/>
    </xf>
    <xf numFmtId="0" fontId="25" fillId="0" borderId="19" xfId="75" applyFont="1" applyBorder="1" applyAlignment="1">
      <alignment horizontal="center" vertical="center"/>
    </xf>
    <xf numFmtId="4" fontId="27" fillId="0" borderId="22" xfId="58" applyNumberFormat="1" applyFont="1" applyFill="1" applyBorder="1" applyAlignment="1">
      <alignment horizontal="center" vertical="center" wrapText="1"/>
    </xf>
    <xf numFmtId="4" fontId="21" fillId="0" borderId="19" xfId="58" applyNumberFormat="1" applyFont="1" applyFill="1" applyBorder="1" applyAlignment="1">
      <alignment horizontal="center" vertical="center" wrapText="1"/>
    </xf>
    <xf numFmtId="0" fontId="68" fillId="0" borderId="21" xfId="75" applyFont="1" applyBorder="1" applyAlignment="1">
      <alignment horizontal="center" vertical="center" wrapText="1"/>
    </xf>
    <xf numFmtId="49" fontId="21" fillId="0" borderId="19" xfId="75" applyNumberFormat="1" applyFont="1" applyBorder="1" applyAlignment="1">
      <alignment horizontal="center" vertical="center" wrapText="1"/>
    </xf>
    <xf numFmtId="0" fontId="27" fillId="0" borderId="19" xfId="75" applyFont="1" applyFill="1" applyBorder="1" applyAlignment="1">
      <alignment horizontal="left" vertical="center" wrapText="1"/>
    </xf>
    <xf numFmtId="4" fontId="24" fillId="61" borderId="20" xfId="58" applyNumberFormat="1" applyFont="1" applyFill="1" applyBorder="1" applyAlignment="1">
      <alignment vertical="center" wrapText="1"/>
    </xf>
    <xf numFmtId="4" fontId="27" fillId="63" borderId="40" xfId="58" applyNumberFormat="1" applyFont="1" applyFill="1" applyBorder="1" applyAlignment="1">
      <alignment vertical="center" wrapText="1"/>
    </xf>
    <xf numFmtId="4" fontId="33" fillId="0" borderId="99" xfId="58" applyNumberFormat="1" applyFont="1" applyFill="1" applyBorder="1" applyAlignment="1">
      <alignment horizontal="center" vertical="center" wrapText="1"/>
    </xf>
    <xf numFmtId="4" fontId="43" fillId="0" borderId="38" xfId="58" applyNumberFormat="1" applyFont="1" applyFill="1" applyBorder="1" applyAlignment="1">
      <alignment horizontal="center" vertical="center" wrapText="1"/>
    </xf>
    <xf numFmtId="0" fontId="69" fillId="0" borderId="55" xfId="75" applyFont="1" applyBorder="1" applyAlignment="1">
      <alignment horizontal="center" vertical="center" wrapText="1"/>
    </xf>
    <xf numFmtId="49" fontId="21" fillId="0" borderId="38" xfId="75" applyNumberFormat="1" applyFont="1" applyBorder="1" applyAlignment="1">
      <alignment horizontal="center" vertical="center" wrapText="1"/>
    </xf>
    <xf numFmtId="0" fontId="43" fillId="0" borderId="38" xfId="75" applyFont="1" applyBorder="1" applyAlignment="1">
      <alignment horizontal="left" vertical="center" wrapText="1"/>
    </xf>
    <xf numFmtId="4" fontId="21" fillId="61" borderId="39" xfId="58" applyNumberFormat="1" applyFont="1" applyFill="1" applyBorder="1" applyAlignment="1">
      <alignment vertical="center" wrapText="1"/>
    </xf>
    <xf numFmtId="4" fontId="24" fillId="63" borderId="93" xfId="58" applyNumberFormat="1" applyFont="1" applyFill="1" applyBorder="1" applyAlignment="1">
      <alignment vertical="center" wrapText="1"/>
    </xf>
    <xf numFmtId="4" fontId="33" fillId="0" borderId="136" xfId="58" applyNumberFormat="1" applyFont="1" applyFill="1" applyBorder="1" applyAlignment="1">
      <alignment horizontal="center" vertical="center" wrapText="1"/>
    </xf>
    <xf numFmtId="4" fontId="43" fillId="0" borderId="34" xfId="58" applyNumberFormat="1" applyFont="1" applyFill="1" applyBorder="1" applyAlignment="1">
      <alignment horizontal="center" vertical="center" wrapText="1"/>
    </xf>
    <xf numFmtId="0" fontId="69" fillId="0" borderId="97" xfId="75" applyFont="1" applyBorder="1" applyAlignment="1">
      <alignment horizontal="center" vertical="center" wrapText="1"/>
    </xf>
    <xf numFmtId="49" fontId="21" fillId="0" borderId="34" xfId="75" applyNumberFormat="1" applyFont="1" applyBorder="1" applyAlignment="1">
      <alignment horizontal="center" vertical="center" wrapText="1"/>
    </xf>
    <xf numFmtId="0" fontId="43" fillId="0" borderId="34" xfId="58" applyFont="1" applyBorder="1" applyAlignment="1">
      <alignment horizontal="left" vertical="center" wrapText="1"/>
    </xf>
    <xf numFmtId="4" fontId="21" fillId="61" borderId="53" xfId="58" applyNumberFormat="1" applyFont="1" applyFill="1" applyBorder="1" applyAlignment="1">
      <alignment vertical="center" wrapText="1"/>
    </xf>
    <xf numFmtId="4" fontId="24" fillId="63" borderId="96" xfId="58" applyNumberFormat="1" applyFont="1" applyFill="1" applyBorder="1" applyAlignment="1">
      <alignment vertical="center" wrapText="1"/>
    </xf>
    <xf numFmtId="49" fontId="27" fillId="0" borderId="64" xfId="75" applyNumberFormat="1" applyFont="1" applyBorder="1" applyAlignment="1">
      <alignment horizontal="center" vertical="center" wrapText="1"/>
    </xf>
    <xf numFmtId="0" fontId="21" fillId="0" borderId="21" xfId="75" applyFont="1" applyBorder="1" applyAlignment="1">
      <alignment horizontal="center" vertical="center" wrapText="1"/>
    </xf>
    <xf numFmtId="0" fontId="21" fillId="0" borderId="19" xfId="75" applyFont="1" applyBorder="1" applyAlignment="1">
      <alignment horizontal="center" vertical="center" wrapText="1"/>
    </xf>
    <xf numFmtId="0" fontId="27" fillId="0" borderId="19" xfId="75" applyFont="1" applyBorder="1" applyAlignment="1">
      <alignment vertical="center" wrapText="1"/>
    </xf>
    <xf numFmtId="49" fontId="43" fillId="0" borderId="84" xfId="75" applyNumberFormat="1" applyFont="1" applyFill="1" applyBorder="1" applyAlignment="1">
      <alignment horizontal="center" vertical="center" wrapText="1"/>
    </xf>
    <xf numFmtId="0" fontId="43" fillId="0" borderId="55" xfId="75" applyFont="1" applyBorder="1" applyAlignment="1">
      <alignment horizontal="center" vertical="center" wrapText="1"/>
    </xf>
    <xf numFmtId="0" fontId="21" fillId="0" borderId="55" xfId="75" applyFont="1" applyBorder="1" applyAlignment="1">
      <alignment horizontal="center" vertical="center" wrapText="1"/>
    </xf>
    <xf numFmtId="0" fontId="43" fillId="0" borderId="38" xfId="58" applyFont="1" applyBorder="1" applyAlignment="1">
      <alignment horizontal="left" vertical="center" wrapText="1"/>
    </xf>
    <xf numFmtId="49" fontId="43" fillId="0" borderId="10" xfId="75" applyNumberFormat="1" applyFont="1" applyFill="1" applyBorder="1" applyAlignment="1">
      <alignment horizontal="center" vertical="center" wrapText="1"/>
    </xf>
    <xf numFmtId="0" fontId="43" fillId="0" borderId="11" xfId="75" applyFont="1" applyBorder="1" applyAlignment="1">
      <alignment horizontal="center" vertical="center" wrapText="1"/>
    </xf>
    <xf numFmtId="0" fontId="21" fillId="0" borderId="11" xfId="75" applyFont="1" applyBorder="1" applyAlignment="1">
      <alignment horizontal="center" vertical="center" wrapText="1"/>
    </xf>
    <xf numFmtId="0" fontId="43" fillId="0" borderId="15" xfId="58" applyFont="1" applyBorder="1" applyAlignment="1">
      <alignment horizontal="left" vertical="center" wrapText="1"/>
    </xf>
    <xf numFmtId="4" fontId="21" fillId="61" borderId="23" xfId="58" applyNumberFormat="1" applyFont="1" applyFill="1" applyBorder="1" applyAlignment="1">
      <alignment vertical="center" wrapText="1"/>
    </xf>
    <xf numFmtId="4" fontId="24" fillId="63" borderId="43" xfId="58" applyNumberFormat="1" applyFont="1" applyFill="1" applyBorder="1" applyAlignment="1">
      <alignment vertical="center" wrapText="1"/>
    </xf>
    <xf numFmtId="4" fontId="5" fillId="0" borderId="0" xfId="58" applyNumberFormat="1"/>
    <xf numFmtId="49" fontId="43" fillId="0" borderId="42" xfId="75" applyNumberFormat="1" applyFont="1" applyFill="1" applyBorder="1" applyAlignment="1">
      <alignment horizontal="center" vertical="center" wrapText="1"/>
    </xf>
    <xf numFmtId="0" fontId="43" fillId="0" borderId="119" xfId="75" applyFont="1" applyBorder="1" applyAlignment="1">
      <alignment horizontal="center" vertical="center" wrapText="1"/>
    </xf>
    <xf numFmtId="0" fontId="21" fillId="0" borderId="119" xfId="75" applyFont="1" applyBorder="1" applyAlignment="1">
      <alignment horizontal="center" vertical="center" wrapText="1"/>
    </xf>
    <xf numFmtId="0" fontId="43" fillId="0" borderId="120" xfId="58" applyFont="1" applyBorder="1" applyAlignment="1">
      <alignment horizontal="left" vertical="center" wrapText="1"/>
    </xf>
    <xf numFmtId="4" fontId="21" fillId="61" borderId="46" xfId="58" applyNumberFormat="1" applyFont="1" applyFill="1" applyBorder="1" applyAlignment="1">
      <alignment vertical="center" wrapText="1"/>
    </xf>
    <xf numFmtId="4" fontId="24" fillId="63" borderId="88" xfId="58" applyNumberFormat="1" applyFont="1" applyFill="1" applyBorder="1" applyAlignment="1">
      <alignment vertical="center" wrapText="1"/>
    </xf>
    <xf numFmtId="49" fontId="43" fillId="0" borderId="30" xfId="75" applyNumberFormat="1" applyFont="1" applyFill="1" applyBorder="1" applyAlignment="1">
      <alignment horizontal="center" vertical="center" wrapText="1"/>
    </xf>
    <xf numFmtId="0" fontId="43" fillId="0" borderId="48" xfId="75" applyFont="1" applyBorder="1" applyAlignment="1">
      <alignment horizontal="center" vertical="center" wrapText="1"/>
    </xf>
    <xf numFmtId="0" fontId="21" fillId="0" borderId="48" xfId="75" applyFont="1" applyBorder="1" applyAlignment="1">
      <alignment horizontal="center" vertical="center" wrapText="1"/>
    </xf>
    <xf numFmtId="49" fontId="21" fillId="0" borderId="49" xfId="75" applyNumberFormat="1" applyFont="1" applyFill="1" applyBorder="1" applyAlignment="1">
      <alignment horizontal="center" vertical="center" wrapText="1"/>
    </xf>
    <xf numFmtId="0" fontId="43" fillId="0" borderId="49" xfId="75" applyFont="1" applyBorder="1" applyAlignment="1">
      <alignment horizontal="left" vertical="center" wrapText="1"/>
    </xf>
    <xf numFmtId="4" fontId="21" fillId="61" borderId="29" xfId="58" applyNumberFormat="1" applyFont="1" applyFill="1" applyBorder="1" applyAlignment="1">
      <alignment vertical="center" wrapText="1"/>
    </xf>
    <xf numFmtId="4" fontId="24" fillId="63" borderId="47" xfId="58" applyNumberFormat="1" applyFont="1" applyFill="1" applyBorder="1" applyAlignment="1">
      <alignment vertical="center" wrapText="1"/>
    </xf>
    <xf numFmtId="4" fontId="43" fillId="0" borderId="122" xfId="58" applyNumberFormat="1" applyFont="1" applyFill="1" applyBorder="1" applyAlignment="1">
      <alignment horizontal="center" vertical="center" wrapText="1"/>
    </xf>
    <xf numFmtId="0" fontId="69" fillId="0" borderId="121" xfId="75" applyFont="1" applyBorder="1" applyAlignment="1">
      <alignment horizontal="center" vertical="center" wrapText="1"/>
    </xf>
    <xf numFmtId="49" fontId="21" fillId="0" borderId="122" xfId="75" applyNumberFormat="1" applyFont="1" applyBorder="1" applyAlignment="1">
      <alignment horizontal="center" vertical="center" wrapText="1"/>
    </xf>
    <xf numFmtId="0" fontId="43" fillId="0" borderId="122" xfId="58" applyFont="1" applyBorder="1" applyAlignment="1">
      <alignment horizontal="left" vertical="center" wrapText="1"/>
    </xf>
    <xf numFmtId="4" fontId="21" fillId="61" borderId="67" xfId="58" applyNumberFormat="1" applyFont="1" applyFill="1" applyBorder="1" applyAlignment="1">
      <alignment vertical="center" wrapText="1"/>
    </xf>
    <xf numFmtId="4" fontId="24" fillId="63" borderId="87" xfId="58" applyNumberFormat="1" applyFont="1" applyFill="1" applyBorder="1" applyAlignment="1">
      <alignment vertical="center" wrapText="1"/>
    </xf>
    <xf numFmtId="49" fontId="43" fillId="0" borderId="168" xfId="75" applyNumberFormat="1" applyFont="1" applyFill="1" applyBorder="1" applyAlignment="1">
      <alignment horizontal="center" vertical="center" wrapText="1"/>
    </xf>
    <xf numFmtId="0" fontId="43" fillId="0" borderId="49" xfId="58" applyFont="1" applyBorder="1" applyAlignment="1">
      <alignment horizontal="left" vertical="center" wrapText="1"/>
    </xf>
    <xf numFmtId="49" fontId="43" fillId="0" borderId="33" xfId="75" applyNumberFormat="1" applyFont="1" applyFill="1" applyBorder="1" applyAlignment="1">
      <alignment horizontal="center" vertical="center" wrapText="1"/>
    </xf>
    <xf numFmtId="0" fontId="43" fillId="0" borderId="97" xfId="75" applyFont="1" applyBorder="1" applyAlignment="1">
      <alignment horizontal="center" vertical="center" wrapText="1"/>
    </xf>
    <xf numFmtId="0" fontId="21" fillId="0" borderId="97" xfId="75" applyFont="1" applyBorder="1" applyAlignment="1">
      <alignment horizontal="center" vertical="center" wrapText="1"/>
    </xf>
    <xf numFmtId="0" fontId="21" fillId="0" borderId="15" xfId="75" applyFont="1" applyBorder="1" applyAlignment="1">
      <alignment horizontal="center" vertical="center" wrapText="1"/>
    </xf>
    <xf numFmtId="0" fontId="21" fillId="0" borderId="49" xfId="75" applyFont="1" applyBorder="1" applyAlignment="1">
      <alignment horizontal="center" vertical="center" wrapText="1"/>
    </xf>
    <xf numFmtId="49" fontId="21" fillId="0" borderId="48" xfId="75" applyNumberFormat="1" applyFont="1" applyBorder="1" applyAlignment="1">
      <alignment horizontal="center" vertical="center" wrapText="1"/>
    </xf>
    <xf numFmtId="49" fontId="52" fillId="25" borderId="64" xfId="75" applyNumberFormat="1" applyFont="1" applyFill="1" applyBorder="1" applyAlignment="1">
      <alignment horizontal="center" vertical="center" wrapText="1"/>
    </xf>
    <xf numFmtId="4" fontId="52" fillId="65" borderId="20" xfId="58" applyNumberFormat="1" applyFont="1" applyFill="1" applyBorder="1" applyAlignment="1">
      <alignment horizontal="right" vertical="center" wrapText="1"/>
    </xf>
    <xf numFmtId="4" fontId="52" fillId="65" borderId="40" xfId="58" applyNumberFormat="1" applyFont="1" applyFill="1" applyBorder="1" applyAlignment="1">
      <alignment horizontal="right" vertical="center" wrapText="1"/>
    </xf>
    <xf numFmtId="0" fontId="51" fillId="0" borderId="0" xfId="58" applyFont="1"/>
    <xf numFmtId="4" fontId="52" fillId="0" borderId="0" xfId="58" applyNumberFormat="1" applyFont="1" applyFill="1" applyBorder="1" applyAlignment="1">
      <alignment horizontal="right" vertical="center" wrapText="1"/>
    </xf>
    <xf numFmtId="49" fontId="52" fillId="26" borderId="64" xfId="75" applyNumberFormat="1" applyFont="1" applyFill="1" applyBorder="1" applyAlignment="1">
      <alignment horizontal="center" vertical="center" wrapText="1"/>
    </xf>
    <xf numFmtId="4" fontId="52" fillId="66" borderId="20" xfId="58" applyNumberFormat="1" applyFont="1" applyFill="1" applyBorder="1" applyAlignment="1">
      <alignment horizontal="right" vertical="center" wrapText="1"/>
    </xf>
    <xf numFmtId="49" fontId="52" fillId="27" borderId="64" xfId="75" applyNumberFormat="1" applyFont="1" applyFill="1" applyBorder="1" applyAlignment="1">
      <alignment horizontal="center" vertical="center" wrapText="1"/>
    </xf>
    <xf numFmtId="182" fontId="52" fillId="27" borderId="20" xfId="58" applyNumberFormat="1" applyFont="1" applyFill="1" applyBorder="1" applyAlignment="1">
      <alignment horizontal="right" vertical="center" wrapText="1"/>
    </xf>
    <xf numFmtId="4" fontId="21" fillId="0" borderId="0" xfId="58" applyNumberFormat="1" applyFont="1"/>
    <xf numFmtId="4" fontId="24" fillId="0" borderId="0" xfId="58" applyNumberFormat="1" applyFont="1"/>
    <xf numFmtId="0" fontId="5" fillId="0" borderId="0" xfId="68"/>
    <xf numFmtId="4" fontId="5" fillId="0" borderId="0" xfId="68" applyNumberFormat="1"/>
    <xf numFmtId="0" fontId="21" fillId="0" borderId="0" xfId="68" applyFont="1" applyAlignment="1">
      <alignment horizontal="right"/>
    </xf>
    <xf numFmtId="0" fontId="21" fillId="0" borderId="0" xfId="68" applyFont="1"/>
    <xf numFmtId="0" fontId="29" fillId="0" borderId="0" xfId="68" applyFont="1" applyAlignment="1">
      <alignment horizontal="center"/>
    </xf>
    <xf numFmtId="0" fontId="29" fillId="0" borderId="0" xfId="68" applyFont="1" applyAlignment="1"/>
    <xf numFmtId="0" fontId="26" fillId="0" borderId="0" xfId="68" applyFont="1" applyAlignment="1"/>
    <xf numFmtId="4" fontId="29" fillId="0" borderId="0" xfId="68" applyNumberFormat="1" applyFont="1" applyAlignment="1">
      <alignment horizontal="center"/>
    </xf>
    <xf numFmtId="0" fontId="38" fillId="0" borderId="0" xfId="68" applyFont="1" applyAlignment="1">
      <alignment horizontal="center"/>
    </xf>
    <xf numFmtId="0" fontId="38" fillId="0" borderId="0" xfId="68" applyFont="1" applyAlignment="1"/>
    <xf numFmtId="4" fontId="38" fillId="0" borderId="0" xfId="68" applyNumberFormat="1" applyFont="1" applyAlignment="1">
      <alignment horizontal="center"/>
    </xf>
    <xf numFmtId="4" fontId="24" fillId="0" borderId="0" xfId="68" applyNumberFormat="1" applyFont="1" applyAlignment="1">
      <alignment horizontal="center"/>
    </xf>
    <xf numFmtId="0" fontId="24" fillId="0" borderId="0" xfId="68" applyFont="1" applyAlignment="1">
      <alignment horizontal="center"/>
    </xf>
    <xf numFmtId="0" fontId="51" fillId="0" borderId="92" xfId="68" applyFont="1" applyBorder="1" applyAlignment="1">
      <alignment horizontal="center" vertical="center"/>
    </xf>
    <xf numFmtId="0" fontId="51" fillId="0" borderId="55" xfId="68" applyFont="1" applyBorder="1" applyAlignment="1">
      <alignment horizontal="center" vertical="center"/>
    </xf>
    <xf numFmtId="0" fontId="51" fillId="0" borderId="55" xfId="68" applyNumberFormat="1" applyFont="1" applyBorder="1" applyAlignment="1">
      <alignment horizontal="center" vertical="center"/>
    </xf>
    <xf numFmtId="0" fontId="21" fillId="25" borderId="39" xfId="68" applyFont="1" applyFill="1" applyBorder="1" applyAlignment="1">
      <alignment horizontal="center" vertical="center"/>
    </xf>
    <xf numFmtId="0" fontId="5" fillId="0" borderId="0" xfId="68" applyAlignment="1">
      <alignment vertical="center"/>
    </xf>
    <xf numFmtId="4" fontId="21" fillId="0" borderId="0" xfId="68" applyNumberFormat="1" applyFont="1" applyAlignment="1">
      <alignment vertical="center"/>
    </xf>
    <xf numFmtId="0" fontId="21" fillId="0" borderId="101" xfId="68" applyFont="1" applyBorder="1" applyAlignment="1">
      <alignment horizontal="center" vertical="center" wrapText="1"/>
    </xf>
    <xf numFmtId="0" fontId="21" fillId="0" borderId="97" xfId="68" applyFont="1" applyBorder="1" applyAlignment="1">
      <alignment horizontal="center" vertical="center" wrapText="1"/>
    </xf>
    <xf numFmtId="4" fontId="21" fillId="0" borderId="97" xfId="68" applyNumberFormat="1" applyFont="1" applyBorder="1" applyAlignment="1">
      <alignment horizontal="center" vertical="center" wrapText="1"/>
    </xf>
    <xf numFmtId="0" fontId="21" fillId="25" borderId="53" xfId="68" applyFont="1" applyFill="1" applyBorder="1" applyAlignment="1">
      <alignment horizontal="center" vertical="center" wrapText="1"/>
    </xf>
    <xf numFmtId="0" fontId="5" fillId="0" borderId="0" xfId="68" applyAlignment="1">
      <alignment vertical="center" wrapText="1"/>
    </xf>
    <xf numFmtId="4" fontId="21" fillId="0" borderId="0" xfId="68" applyNumberFormat="1" applyFont="1" applyAlignment="1">
      <alignment vertical="center" wrapText="1"/>
    </xf>
    <xf numFmtId="4" fontId="5" fillId="0" borderId="0" xfId="68" applyNumberFormat="1" applyAlignment="1">
      <alignment vertical="center" wrapText="1"/>
    </xf>
    <xf numFmtId="0" fontId="51" fillId="0" borderId="39" xfId="68" applyFont="1" applyBorder="1" applyAlignment="1">
      <alignment vertical="center"/>
    </xf>
    <xf numFmtId="4" fontId="51" fillId="0" borderId="92" xfId="68" applyNumberFormat="1" applyFont="1" applyBorder="1" applyAlignment="1">
      <alignment vertical="center"/>
    </xf>
    <xf numFmtId="4" fontId="51" fillId="0" borderId="55" xfId="68" applyNumberFormat="1" applyFont="1" applyBorder="1" applyAlignment="1">
      <alignment vertical="center"/>
    </xf>
    <xf numFmtId="4" fontId="51" fillId="25" borderId="39" xfId="68" applyNumberFormat="1" applyFont="1" applyFill="1" applyBorder="1" applyAlignment="1">
      <alignment vertical="center"/>
    </xf>
    <xf numFmtId="0" fontId="124" fillId="0" borderId="0" xfId="68" applyFont="1" applyFill="1" applyAlignment="1">
      <alignment vertical="center"/>
    </xf>
    <xf numFmtId="0" fontId="51" fillId="0" borderId="23" xfId="68" applyFont="1" applyBorder="1" applyAlignment="1">
      <alignment vertical="center"/>
    </xf>
    <xf numFmtId="4" fontId="51" fillId="0" borderId="94" xfId="68" applyNumberFormat="1" applyFont="1" applyFill="1" applyBorder="1" applyAlignment="1">
      <alignment vertical="center"/>
    </xf>
    <xf numFmtId="4" fontId="51" fillId="0" borderId="11" xfId="68" applyNumberFormat="1" applyFont="1" applyFill="1" applyBorder="1" applyAlignment="1">
      <alignment vertical="center"/>
    </xf>
    <xf numFmtId="4" fontId="51" fillId="65" borderId="23" xfId="68" applyNumberFormat="1" applyFont="1" applyFill="1" applyBorder="1" applyAlignment="1">
      <alignment vertical="center"/>
    </xf>
    <xf numFmtId="4" fontId="5" fillId="0" borderId="0" xfId="68" applyNumberFormat="1" applyAlignment="1">
      <alignment vertical="center"/>
    </xf>
    <xf numFmtId="4" fontId="51" fillId="0" borderId="15" xfId="68" applyNumberFormat="1" applyFont="1" applyFill="1" applyBorder="1" applyAlignment="1">
      <alignment vertical="center"/>
    </xf>
    <xf numFmtId="4" fontId="51" fillId="0" borderId="0" xfId="68" applyNumberFormat="1" applyFont="1" applyFill="1" applyBorder="1" applyAlignment="1">
      <alignment vertical="center"/>
    </xf>
    <xf numFmtId="0" fontId="0" fillId="0" borderId="0" xfId="68" applyFont="1" applyAlignment="1">
      <alignment vertical="center"/>
    </xf>
    <xf numFmtId="4" fontId="51" fillId="0" borderId="94" xfId="68" applyNumberFormat="1" applyFont="1" applyBorder="1" applyAlignment="1">
      <alignment vertical="center"/>
    </xf>
    <xf numFmtId="4" fontId="51" fillId="0" borderId="11" xfId="68" applyNumberFormat="1" applyFont="1" applyBorder="1" applyAlignment="1">
      <alignment vertical="center"/>
    </xf>
    <xf numFmtId="4" fontId="51" fillId="25" borderId="32" xfId="68" applyNumberFormat="1" applyFont="1" applyFill="1" applyBorder="1" applyAlignment="1">
      <alignment vertical="center"/>
    </xf>
    <xf numFmtId="4" fontId="51" fillId="25" borderId="20" xfId="68" applyNumberFormat="1" applyFont="1" applyFill="1" applyBorder="1" applyAlignment="1">
      <alignment vertical="center"/>
    </xf>
    <xf numFmtId="0" fontId="21" fillId="0" borderId="0" xfId="68" applyFont="1" applyFill="1" applyBorder="1" applyAlignment="1">
      <alignment vertical="center"/>
    </xf>
    <xf numFmtId="4" fontId="21" fillId="0" borderId="0" xfId="68" applyNumberFormat="1" applyFont="1" applyFill="1" applyBorder="1" applyAlignment="1">
      <alignment vertical="center"/>
    </xf>
    <xf numFmtId="0" fontId="21" fillId="0" borderId="0" xfId="68" applyFont="1" applyAlignment="1">
      <alignment vertical="center"/>
    </xf>
    <xf numFmtId="0" fontId="21" fillId="0" borderId="0" xfId="68" applyFont="1" applyFill="1" applyBorder="1" applyAlignment="1"/>
    <xf numFmtId="4" fontId="21" fillId="0" borderId="0" xfId="68" applyNumberFormat="1" applyFont="1" applyFill="1" applyBorder="1" applyAlignment="1"/>
    <xf numFmtId="0" fontId="21" fillId="0" borderId="0" xfId="68" applyFont="1" applyFill="1" applyBorder="1" applyAlignment="1">
      <alignment horizontal="right"/>
    </xf>
    <xf numFmtId="4" fontId="38" fillId="0" borderId="0" xfId="68" applyNumberFormat="1" applyFont="1" applyAlignment="1"/>
    <xf numFmtId="0" fontId="21" fillId="0" borderId="55" xfId="68" applyFont="1" applyBorder="1" applyAlignment="1">
      <alignment horizontal="center" vertical="center"/>
    </xf>
    <xf numFmtId="0" fontId="21" fillId="0" borderId="38" xfId="68" applyFont="1" applyBorder="1" applyAlignment="1">
      <alignment horizontal="center" vertical="center"/>
    </xf>
    <xf numFmtId="0" fontId="33" fillId="28" borderId="39" xfId="68" applyFont="1" applyFill="1" applyBorder="1" applyAlignment="1">
      <alignment horizontal="center" vertical="center"/>
    </xf>
    <xf numFmtId="0" fontId="21" fillId="0" borderId="34" xfId="68" applyFont="1" applyBorder="1" applyAlignment="1">
      <alignment horizontal="center" vertical="center" wrapText="1"/>
    </xf>
    <xf numFmtId="0" fontId="33" fillId="28" borderId="32" xfId="68" applyFont="1" applyFill="1" applyBorder="1" applyAlignment="1">
      <alignment horizontal="center" vertical="center" wrapText="1"/>
    </xf>
    <xf numFmtId="0" fontId="21" fillId="0" borderId="0" xfId="68" applyFont="1" applyAlignment="1">
      <alignment vertical="center" wrapText="1"/>
    </xf>
    <xf numFmtId="4" fontId="51" fillId="0" borderId="126" xfId="68" applyNumberFormat="1" applyFont="1" applyBorder="1" applyAlignment="1">
      <alignment vertical="center"/>
    </xf>
    <xf numFmtId="4" fontId="51" fillId="0" borderId="48" xfId="68" applyNumberFormat="1" applyFont="1" applyBorder="1" applyAlignment="1">
      <alignment vertical="center"/>
    </xf>
    <xf numFmtId="4" fontId="51" fillId="25" borderId="29" xfId="68" applyNumberFormat="1" applyFont="1" applyFill="1" applyBorder="1" applyAlignment="1">
      <alignment vertical="center"/>
    </xf>
    <xf numFmtId="0" fontId="5" fillId="0" borderId="39" xfId="68" applyBorder="1" applyAlignment="1">
      <alignment vertical="center"/>
    </xf>
    <xf numFmtId="4" fontId="5" fillId="0" borderId="0" xfId="68" applyNumberFormat="1" applyFill="1" applyAlignment="1">
      <alignment vertical="center"/>
    </xf>
    <xf numFmtId="4" fontId="51" fillId="0" borderId="118" xfId="68" applyNumberFormat="1" applyFont="1" applyBorder="1" applyAlignment="1">
      <alignment vertical="center"/>
    </xf>
    <xf numFmtId="4" fontId="51" fillId="0" borderId="119" xfId="68" applyNumberFormat="1" applyFont="1" applyBorder="1" applyAlignment="1">
      <alignment vertical="center"/>
    </xf>
    <xf numFmtId="0" fontId="5" fillId="0" borderId="23" xfId="68" applyBorder="1" applyAlignment="1">
      <alignment vertical="center"/>
    </xf>
    <xf numFmtId="4" fontId="70" fillId="28" borderId="46" xfId="68" applyNumberFormat="1" applyFont="1" applyFill="1" applyBorder="1" applyAlignment="1">
      <alignment vertical="center"/>
    </xf>
    <xf numFmtId="0" fontId="21" fillId="28" borderId="29" xfId="68" applyFont="1" applyFill="1" applyBorder="1" applyAlignment="1">
      <alignment horizontal="center" vertical="center"/>
    </xf>
    <xf numFmtId="4" fontId="70" fillId="61" borderId="20" xfId="68" applyNumberFormat="1" applyFont="1" applyFill="1" applyBorder="1" applyAlignment="1">
      <alignment vertical="center"/>
    </xf>
    <xf numFmtId="0" fontId="21" fillId="0" borderId="0" xfId="68" applyFont="1" applyBorder="1"/>
    <xf numFmtId="4" fontId="51" fillId="0" borderId="0" xfId="68" applyNumberFormat="1" applyFont="1"/>
    <xf numFmtId="0" fontId="38" fillId="0" borderId="0" xfId="68" applyFont="1" applyBorder="1" applyAlignment="1"/>
    <xf numFmtId="0" fontId="38" fillId="0" borderId="0" xfId="68" applyFont="1" applyBorder="1" applyAlignment="1">
      <alignment horizontal="center"/>
    </xf>
    <xf numFmtId="4" fontId="21" fillId="0" borderId="0" xfId="68" applyNumberFormat="1" applyFont="1"/>
    <xf numFmtId="0" fontId="24" fillId="0" borderId="0" xfId="68" applyFont="1" applyAlignment="1">
      <alignment horizontal="right"/>
    </xf>
    <xf numFmtId="199" fontId="21" fillId="0" borderId="0" xfId="68" applyNumberFormat="1" applyFont="1"/>
    <xf numFmtId="4" fontId="119" fillId="0" borderId="0" xfId="68" applyNumberFormat="1" applyFont="1" applyFill="1"/>
    <xf numFmtId="0" fontId="71" fillId="0" borderId="11" xfId="68" applyFont="1" applyBorder="1" applyAlignment="1">
      <alignment horizontal="left"/>
    </xf>
    <xf numFmtId="0" fontId="5" fillId="0" borderId="0" xfId="68" applyFill="1"/>
    <xf numFmtId="4" fontId="21" fillId="61" borderId="29" xfId="0" applyNumberFormat="1" applyFont="1" applyFill="1" applyBorder="1"/>
    <xf numFmtId="4" fontId="21" fillId="61" borderId="67" xfId="0" applyNumberFormat="1" applyFont="1" applyFill="1" applyBorder="1"/>
    <xf numFmtId="4" fontId="21" fillId="61" borderId="142" xfId="0" applyNumberFormat="1" applyFont="1" applyFill="1" applyBorder="1"/>
    <xf numFmtId="4" fontId="21" fillId="61" borderId="79" xfId="0" applyNumberFormat="1" applyFont="1" applyFill="1" applyBorder="1"/>
    <xf numFmtId="0" fontId="31" fillId="0" borderId="101" xfId="75" applyFont="1" applyBorder="1" applyAlignment="1">
      <alignment horizontal="center" vertical="center" wrapText="1"/>
    </xf>
    <xf numFmtId="0" fontId="31" fillId="0" borderId="97" xfId="75" applyFont="1" applyBorder="1" applyAlignment="1">
      <alignment horizontal="center" vertical="center" wrapText="1"/>
    </xf>
    <xf numFmtId="0" fontId="31" fillId="0" borderId="34" xfId="75" applyFont="1" applyBorder="1" applyAlignment="1">
      <alignment horizontal="center" vertical="center" wrapText="1"/>
    </xf>
    <xf numFmtId="4" fontId="31" fillId="0" borderId="97" xfId="0" applyNumberFormat="1" applyFont="1" applyFill="1" applyBorder="1" applyAlignment="1">
      <alignment vertical="center" wrapText="1"/>
    </xf>
    <xf numFmtId="0" fontId="25" fillId="0" borderId="98" xfId="75" applyFont="1" applyBorder="1" applyAlignment="1">
      <alignment horizontal="center" vertical="center"/>
    </xf>
    <xf numFmtId="0" fontId="25" fillId="0" borderId="21" xfId="75" applyFont="1" applyBorder="1" applyAlignment="1">
      <alignment horizontal="center" vertical="center"/>
    </xf>
    <xf numFmtId="0" fontId="24" fillId="0" borderId="19" xfId="75" applyFont="1" applyBorder="1" applyAlignment="1">
      <alignment horizontal="center" vertical="center" wrapText="1"/>
    </xf>
    <xf numFmtId="0" fontId="35" fillId="63" borderId="22" xfId="0" applyFont="1" applyFill="1" applyBorder="1" applyAlignment="1">
      <alignment horizontal="center" vertical="center" wrapText="1"/>
    </xf>
    <xf numFmtId="0" fontId="24" fillId="62" borderId="20" xfId="81" applyFont="1" applyFill="1" applyBorder="1" applyAlignment="1">
      <alignment horizontal="center" vertical="center" wrapText="1"/>
    </xf>
    <xf numFmtId="0" fontId="31" fillId="0" borderId="24" xfId="75" applyFont="1" applyFill="1" applyBorder="1" applyAlignment="1">
      <alignment horizontal="center" wrapText="1"/>
    </xf>
    <xf numFmtId="4" fontId="21" fillId="61" borderId="67" xfId="0" applyNumberFormat="1" applyFont="1" applyFill="1" applyBorder="1" applyAlignment="1">
      <alignment vertical="center"/>
    </xf>
    <xf numFmtId="4" fontId="28" fillId="61" borderId="29" xfId="61" applyNumberFormat="1" applyFont="1" applyFill="1" applyBorder="1" applyAlignment="1">
      <alignment vertical="center" wrapText="1"/>
    </xf>
    <xf numFmtId="4" fontId="28" fillId="0" borderId="49" xfId="75" applyNumberFormat="1" applyFont="1" applyFill="1" applyBorder="1"/>
    <xf numFmtId="4" fontId="28" fillId="63" borderId="29" xfId="61" applyNumberFormat="1" applyFont="1" applyFill="1" applyBorder="1" applyAlignment="1">
      <alignment vertical="center" wrapText="1"/>
    </xf>
    <xf numFmtId="4" fontId="28" fillId="62" borderId="29" xfId="61" applyNumberFormat="1" applyFont="1" applyFill="1" applyBorder="1" applyAlignment="1">
      <alignment vertical="center" wrapText="1"/>
    </xf>
    <xf numFmtId="4" fontId="21" fillId="0" borderId="47" xfId="61" applyNumberFormat="1" applyFont="1" applyFill="1" applyBorder="1" applyAlignment="1">
      <alignment horizontal="center" vertical="center" wrapText="1"/>
    </xf>
    <xf numFmtId="0" fontId="31" fillId="0" borderId="98" xfId="75" applyFont="1" applyFill="1" applyBorder="1" applyAlignment="1">
      <alignment horizontal="center" vertical="center" wrapText="1"/>
    </xf>
    <xf numFmtId="4" fontId="21" fillId="61" borderId="53" xfId="61" applyNumberFormat="1" applyFont="1" applyFill="1" applyBorder="1" applyAlignment="1">
      <alignment vertical="center" wrapText="1"/>
    </xf>
    <xf numFmtId="4" fontId="21" fillId="0" borderId="16" xfId="75" applyNumberFormat="1" applyFont="1" applyFill="1" applyBorder="1" applyAlignment="1">
      <alignment horizontal="left" vertical="top" wrapText="1"/>
    </xf>
    <xf numFmtId="4" fontId="28" fillId="61" borderId="23" xfId="75" applyNumberFormat="1" applyFont="1" applyFill="1" applyBorder="1" applyAlignment="1">
      <alignment vertical="top"/>
    </xf>
    <xf numFmtId="0" fontId="28" fillId="0" borderId="94" xfId="75" applyFont="1" applyBorder="1" applyAlignment="1">
      <alignment horizontal="center" vertical="top"/>
    </xf>
    <xf numFmtId="49" fontId="28" fillId="0" borderId="11" xfId="75" applyNumberFormat="1" applyFont="1" applyBorder="1" applyAlignment="1">
      <alignment horizontal="center" vertical="top"/>
    </xf>
    <xf numFmtId="0" fontId="28" fillId="0" borderId="16" xfId="75" applyFont="1" applyFill="1" applyBorder="1" applyAlignment="1">
      <alignment vertical="top"/>
    </xf>
    <xf numFmtId="4" fontId="28" fillId="63" borderId="43" xfId="75" applyNumberFormat="1" applyFont="1" applyFill="1" applyBorder="1" applyAlignment="1">
      <alignment vertical="top"/>
    </xf>
    <xf numFmtId="4" fontId="28" fillId="62" borderId="43" xfId="75" applyNumberFormat="1" applyFont="1" applyFill="1" applyBorder="1" applyAlignment="1">
      <alignment vertical="top"/>
    </xf>
    <xf numFmtId="4" fontId="28" fillId="61" borderId="39" xfId="75" applyNumberFormat="1" applyFont="1" applyFill="1" applyBorder="1" applyAlignment="1">
      <alignment vertical="center"/>
    </xf>
    <xf numFmtId="0" fontId="28" fillId="0" borderId="92" xfId="0" applyFont="1" applyBorder="1" applyAlignment="1">
      <alignment horizontal="center" vertical="center"/>
    </xf>
    <xf numFmtId="0" fontId="28" fillId="0" borderId="38" xfId="75" applyFont="1" applyFill="1" applyBorder="1" applyAlignment="1">
      <alignment vertical="center"/>
    </xf>
    <xf numFmtId="4" fontId="28" fillId="63" borderId="39" xfId="75" applyNumberFormat="1" applyFont="1" applyFill="1" applyBorder="1" applyAlignment="1">
      <alignment vertical="center"/>
    </xf>
    <xf numFmtId="4" fontId="28" fillId="62" borderId="39" xfId="75" applyNumberFormat="1" applyFont="1" applyFill="1" applyBorder="1" applyAlignment="1">
      <alignment vertical="center"/>
    </xf>
    <xf numFmtId="4" fontId="28" fillId="0" borderId="17" xfId="75" applyNumberFormat="1" applyFont="1" applyFill="1" applyBorder="1" applyAlignment="1">
      <alignment horizontal="center" vertical="center"/>
    </xf>
    <xf numFmtId="0" fontId="28" fillId="0" borderId="140" xfId="75" applyFont="1" applyFill="1" applyBorder="1" applyAlignment="1">
      <alignment vertical="center" wrapText="1"/>
    </xf>
    <xf numFmtId="0" fontId="21" fillId="0" borderId="143" xfId="75" applyFont="1" applyFill="1" applyBorder="1" applyAlignment="1">
      <alignment vertical="center" wrapText="1"/>
    </xf>
    <xf numFmtId="0" fontId="28" fillId="0" borderId="145" xfId="75" applyFont="1" applyFill="1" applyBorder="1" applyAlignment="1">
      <alignment vertical="center" wrapText="1"/>
    </xf>
    <xf numFmtId="0" fontId="21" fillId="0" borderId="78" xfId="75" applyFont="1" applyFill="1" applyBorder="1" applyAlignment="1">
      <alignment vertical="center" wrapText="1"/>
    </xf>
    <xf numFmtId="0" fontId="21" fillId="0" borderId="70" xfId="75" applyFont="1" applyFill="1" applyBorder="1" applyAlignment="1">
      <alignment vertical="center" wrapText="1"/>
    </xf>
    <xf numFmtId="0" fontId="21" fillId="0" borderId="74" xfId="75" applyFont="1" applyFill="1" applyBorder="1" applyAlignment="1">
      <alignment vertical="center" wrapText="1"/>
    </xf>
    <xf numFmtId="0" fontId="109" fillId="0" borderId="15" xfId="0" applyFont="1" applyBorder="1" applyAlignment="1">
      <alignment vertical="center"/>
    </xf>
    <xf numFmtId="4" fontId="109" fillId="63" borderId="23" xfId="0" applyNumberFormat="1" applyFont="1" applyFill="1" applyBorder="1" applyAlignment="1">
      <alignment vertical="center"/>
    </xf>
    <xf numFmtId="2" fontId="109" fillId="62" borderId="39" xfId="0" applyNumberFormat="1" applyFont="1" applyFill="1" applyBorder="1" applyAlignment="1">
      <alignment vertical="center"/>
    </xf>
    <xf numFmtId="4" fontId="21" fillId="0" borderId="0" xfId="61" applyNumberFormat="1" applyFont="1" applyFill="1"/>
    <xf numFmtId="4" fontId="119" fillId="0" borderId="0" xfId="61" applyNumberFormat="1" applyFont="1" applyFill="1" applyAlignment="1">
      <alignment vertical="center"/>
    </xf>
    <xf numFmtId="0" fontId="21" fillId="0" borderId="97" xfId="68" applyFont="1" applyFill="1" applyBorder="1" applyAlignment="1">
      <alignment horizontal="center" vertical="center" wrapText="1"/>
    </xf>
    <xf numFmtId="4" fontId="51" fillId="0" borderId="55" xfId="68" applyNumberFormat="1" applyFont="1" applyFill="1" applyBorder="1" applyAlignment="1">
      <alignment vertical="center"/>
    </xf>
    <xf numFmtId="0" fontId="21" fillId="0" borderId="0" xfId="68" applyFont="1" applyFill="1"/>
    <xf numFmtId="4" fontId="21" fillId="0" borderId="0" xfId="68" applyNumberFormat="1" applyFont="1" applyFill="1" applyAlignment="1">
      <alignment vertical="center"/>
    </xf>
    <xf numFmtId="0" fontId="5" fillId="0" borderId="0" xfId="68" applyFill="1" applyAlignment="1">
      <alignment vertical="center"/>
    </xf>
    <xf numFmtId="4" fontId="21" fillId="0" borderId="0" xfId="68" applyNumberFormat="1" applyFont="1" applyFill="1" applyAlignment="1">
      <alignment vertical="center" wrapText="1"/>
    </xf>
    <xf numFmtId="4" fontId="5" fillId="0" borderId="0" xfId="68" applyNumberFormat="1" applyFill="1" applyAlignment="1">
      <alignment vertical="center" wrapText="1"/>
    </xf>
    <xf numFmtId="4" fontId="96" fillId="0" borderId="0" xfId="68" applyNumberFormat="1" applyFont="1" applyFill="1" applyBorder="1" applyAlignment="1">
      <alignment vertical="center"/>
    </xf>
    <xf numFmtId="4" fontId="5" fillId="0" borderId="0" xfId="68" applyNumberFormat="1" applyFill="1"/>
    <xf numFmtId="4" fontId="125" fillId="0" borderId="89" xfId="71" applyNumberFormat="1" applyFont="1" applyFill="1" applyBorder="1" applyAlignment="1">
      <alignment horizontal="center" vertical="center"/>
    </xf>
    <xf numFmtId="0" fontId="0" fillId="0" borderId="0" xfId="71" applyFont="1" applyAlignment="1">
      <alignment vertical="center"/>
    </xf>
    <xf numFmtId="0" fontId="97" fillId="0" borderId="0" xfId="71" applyFont="1"/>
    <xf numFmtId="4" fontId="97" fillId="0" borderId="0" xfId="71" applyNumberFormat="1" applyFont="1"/>
    <xf numFmtId="4" fontId="96" fillId="0" borderId="0" xfId="71" applyNumberFormat="1" applyFont="1" applyFill="1" applyBorder="1" applyAlignment="1">
      <alignment vertical="center"/>
    </xf>
    <xf numFmtId="4" fontId="96" fillId="0" borderId="0" xfId="71" applyNumberFormat="1" applyFont="1"/>
    <xf numFmtId="4" fontId="97" fillId="0" borderId="0" xfId="71" applyNumberFormat="1" applyFont="1" applyFill="1" applyBorder="1" applyAlignment="1">
      <alignment horizontal="right" vertical="center"/>
    </xf>
    <xf numFmtId="4" fontId="21" fillId="0" borderId="0" xfId="71" applyNumberFormat="1" applyFont="1" applyAlignment="1">
      <alignment vertical="center"/>
    </xf>
    <xf numFmtId="4" fontId="109" fillId="0" borderId="0" xfId="71" applyNumberFormat="1" applyFont="1" applyFill="1" applyBorder="1" applyAlignment="1">
      <alignment horizontal="right"/>
    </xf>
    <xf numFmtId="4" fontId="96" fillId="0" borderId="0" xfId="71" applyNumberFormat="1" applyFont="1" applyFill="1"/>
    <xf numFmtId="4" fontId="97" fillId="0" borderId="0" xfId="71" applyNumberFormat="1" applyFont="1" applyFill="1" applyBorder="1"/>
    <xf numFmtId="0" fontId="21" fillId="0" borderId="36" xfId="75" applyFont="1" applyBorder="1" applyAlignment="1">
      <alignment horizontal="center"/>
    </xf>
    <xf numFmtId="4" fontId="21" fillId="63" borderId="52" xfId="75" applyNumberFormat="1" applyFont="1" applyFill="1" applyBorder="1"/>
    <xf numFmtId="0" fontId="21" fillId="0" borderId="0" xfId="70" applyFont="1" applyFill="1" applyBorder="1" applyAlignment="1">
      <alignment horizontal="center"/>
    </xf>
    <xf numFmtId="4" fontId="48" fillId="62" borderId="32" xfId="70" applyNumberFormat="1" applyFont="1" applyFill="1" applyBorder="1" applyAlignment="1">
      <alignment vertical="center"/>
    </xf>
    <xf numFmtId="4" fontId="46" fillId="0" borderId="53" xfId="71" applyNumberFormat="1" applyFont="1" applyFill="1" applyBorder="1"/>
    <xf numFmtId="0" fontId="45" fillId="0" borderId="0" xfId="7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horizontal="right"/>
    </xf>
    <xf numFmtId="4" fontId="24" fillId="0" borderId="40" xfId="71" applyNumberFormat="1" applyFont="1" applyFill="1" applyBorder="1" applyAlignment="1">
      <alignment horizontal="right"/>
    </xf>
    <xf numFmtId="4" fontId="21" fillId="0" borderId="47" xfId="71" applyNumberFormat="1" applyFont="1" applyFill="1" applyBorder="1"/>
    <xf numFmtId="4" fontId="21" fillId="0" borderId="43" xfId="71" applyNumberFormat="1" applyFont="1" applyFill="1" applyBorder="1"/>
    <xf numFmtId="4" fontId="24" fillId="0" borderId="40" xfId="71" applyNumberFormat="1" applyFont="1" applyFill="1" applyBorder="1"/>
    <xf numFmtId="4" fontId="21" fillId="0" borderId="87" xfId="71" applyNumberFormat="1" applyFont="1" applyFill="1" applyBorder="1"/>
    <xf numFmtId="4" fontId="21" fillId="0" borderId="40" xfId="71" applyNumberFormat="1" applyFont="1" applyFill="1" applyBorder="1"/>
    <xf numFmtId="0" fontId="24" fillId="0" borderId="20" xfId="71" applyFont="1" applyFill="1" applyBorder="1" applyAlignment="1">
      <alignment horizontal="center" vertical="center"/>
    </xf>
    <xf numFmtId="0" fontId="24" fillId="62" borderId="20" xfId="71" applyFont="1" applyFill="1" applyBorder="1" applyAlignment="1">
      <alignment horizontal="center" vertical="center"/>
    </xf>
    <xf numFmtId="0" fontId="5" fillId="0" borderId="0" xfId="71" applyFill="1" applyBorder="1" applyAlignment="1">
      <alignment vertical="center"/>
    </xf>
    <xf numFmtId="0" fontId="5" fillId="0" borderId="0" xfId="71" applyFill="1" applyAlignment="1">
      <alignment vertical="center"/>
    </xf>
    <xf numFmtId="0" fontId="24" fillId="62" borderId="39" xfId="81" applyFont="1" applyFill="1" applyBorder="1" applyAlignment="1">
      <alignment horizontal="center" vertical="center" wrapText="1"/>
    </xf>
    <xf numFmtId="0" fontId="35" fillId="63" borderId="56" xfId="0" applyFont="1" applyFill="1" applyBorder="1" applyAlignment="1">
      <alignment horizontal="center" vertical="center" wrapText="1"/>
    </xf>
    <xf numFmtId="0" fontId="24" fillId="61" borderId="39" xfId="81" applyFont="1" applyFill="1" applyBorder="1" applyAlignment="1">
      <alignment horizontal="center" vertical="center" wrapText="1"/>
    </xf>
    <xf numFmtId="4" fontId="36" fillId="0" borderId="22" xfId="75" applyNumberFormat="1" applyFont="1" applyFill="1" applyBorder="1" applyAlignment="1">
      <alignment horizontal="center" vertical="center" wrapText="1"/>
    </xf>
    <xf numFmtId="0" fontId="25" fillId="0" borderId="102" xfId="75" applyFont="1" applyBorder="1" applyAlignment="1">
      <alignment horizontal="center" vertical="center"/>
    </xf>
    <xf numFmtId="0" fontId="31" fillId="0" borderId="40" xfId="75" applyFont="1" applyFill="1" applyBorder="1" applyAlignment="1">
      <alignment horizontal="center" vertical="center" wrapText="1"/>
    </xf>
    <xf numFmtId="0" fontId="21" fillId="0" borderId="43" xfId="78" applyFont="1" applyFill="1" applyBorder="1"/>
    <xf numFmtId="0" fontId="21" fillId="0" borderId="47" xfId="78" applyFont="1" applyFill="1" applyBorder="1"/>
    <xf numFmtId="0" fontId="21" fillId="0" borderId="87" xfId="78" applyFont="1" applyFill="1" applyBorder="1"/>
    <xf numFmtId="0" fontId="24" fillId="0" borderId="57" xfId="0" applyFont="1" applyFill="1" applyBorder="1" applyAlignment="1">
      <alignment horizontal="center" vertical="center" wrapText="1"/>
    </xf>
    <xf numFmtId="0" fontId="31" fillId="0" borderId="169" xfId="75" applyFont="1" applyBorder="1" applyAlignment="1">
      <alignment horizontal="center" vertical="center" wrapText="1"/>
    </xf>
    <xf numFmtId="49" fontId="21" fillId="0" borderId="50" xfId="78" applyNumberFormat="1" applyFont="1" applyFill="1" applyBorder="1" applyAlignment="1">
      <alignment horizontal="center"/>
    </xf>
    <xf numFmtId="49" fontId="21" fillId="0" borderId="16" xfId="78" applyNumberFormat="1" applyFont="1" applyFill="1" applyBorder="1" applyAlignment="1">
      <alignment horizontal="center"/>
    </xf>
    <xf numFmtId="0" fontId="21" fillId="0" borderId="42" xfId="67" applyFont="1" applyFill="1" applyBorder="1" applyAlignment="1">
      <alignment horizontal="center"/>
    </xf>
    <xf numFmtId="49" fontId="21" fillId="0" borderId="156" xfId="78" applyNumberFormat="1" applyFont="1" applyFill="1" applyBorder="1" applyAlignment="1">
      <alignment horizontal="center"/>
    </xf>
    <xf numFmtId="0" fontId="21" fillId="0" borderId="36" xfId="67" applyFont="1" applyBorder="1" applyAlignment="1">
      <alignment horizontal="center"/>
    </xf>
    <xf numFmtId="49" fontId="21" fillId="0" borderId="31" xfId="78" applyNumberFormat="1" applyFont="1" applyFill="1" applyBorder="1" applyAlignment="1">
      <alignment horizontal="center"/>
    </xf>
    <xf numFmtId="0" fontId="21" fillId="0" borderId="44" xfId="78" applyFont="1" applyFill="1" applyBorder="1"/>
    <xf numFmtId="49" fontId="21" fillId="0" borderId="41" xfId="78" applyNumberFormat="1" applyFont="1" applyFill="1" applyBorder="1" applyAlignment="1">
      <alignment horizontal="center" vertical="center"/>
    </xf>
    <xf numFmtId="0" fontId="21" fillId="0" borderId="31" xfId="0" applyFont="1" applyBorder="1" applyAlignment="1">
      <alignment vertical="center"/>
    </xf>
    <xf numFmtId="0" fontId="21" fillId="0" borderId="32" xfId="0" applyFont="1" applyFill="1" applyBorder="1" applyAlignment="1">
      <alignment vertical="center" wrapText="1"/>
    </xf>
    <xf numFmtId="4" fontId="21" fillId="0" borderId="141" xfId="75" applyNumberFormat="1" applyFont="1" applyFill="1" applyBorder="1" applyAlignment="1">
      <alignment horizontal="center" vertical="center" wrapText="1"/>
    </xf>
    <xf numFmtId="4" fontId="21" fillId="0" borderId="146" xfId="75" applyNumberFormat="1" applyFont="1" applyFill="1" applyBorder="1" applyAlignment="1">
      <alignment horizontal="center" vertical="center" wrapText="1"/>
    </xf>
    <xf numFmtId="4" fontId="21" fillId="0" borderId="146" xfId="75" applyNumberFormat="1" applyFont="1" applyFill="1" applyBorder="1" applyAlignment="1">
      <alignment horizontal="left" vertical="center" wrapText="1"/>
    </xf>
    <xf numFmtId="4" fontId="21" fillId="0" borderId="16" xfId="0" applyNumberFormat="1" applyFont="1" applyFill="1" applyBorder="1" applyAlignment="1">
      <alignment horizontal="left" vertical="center" wrapText="1"/>
    </xf>
    <xf numFmtId="4" fontId="21" fillId="0" borderId="50" xfId="75" applyNumberFormat="1" applyFont="1" applyFill="1" applyBorder="1" applyAlignment="1">
      <alignment horizontal="left" vertical="center" wrapText="1"/>
    </xf>
    <xf numFmtId="0" fontId="21" fillId="0" borderId="0" xfId="61" applyFont="1" applyBorder="1" applyAlignment="1"/>
    <xf numFmtId="0" fontId="21" fillId="0" borderId="76" xfId="75" applyFont="1" applyFill="1" applyBorder="1" applyAlignment="1">
      <alignment horizontal="center" vertical="center"/>
    </xf>
    <xf numFmtId="4" fontId="21" fillId="63" borderId="29" xfId="0" applyNumberFormat="1" applyFont="1" applyFill="1" applyBorder="1" applyAlignment="1">
      <alignment horizontal="right" vertical="center" wrapText="1"/>
    </xf>
    <xf numFmtId="4" fontId="21" fillId="0" borderId="0" xfId="0" applyNumberFormat="1" applyFont="1" applyFill="1" applyBorder="1" applyAlignment="1">
      <alignment horizontal="right" vertical="center" wrapText="1"/>
    </xf>
    <xf numFmtId="0" fontId="24" fillId="61" borderId="90" xfId="80" applyFont="1" applyFill="1" applyBorder="1" applyAlignment="1">
      <alignment horizontal="center" vertical="center" wrapText="1"/>
    </xf>
    <xf numFmtId="4" fontId="126" fillId="0" borderId="90" xfId="0" applyNumberFormat="1" applyFont="1" applyFill="1" applyBorder="1" applyAlignment="1">
      <alignment vertical="center" wrapText="1"/>
    </xf>
    <xf numFmtId="4" fontId="126" fillId="0" borderId="21" xfId="0" applyNumberFormat="1" applyFont="1" applyFill="1" applyBorder="1" applyAlignment="1">
      <alignment horizontal="center" vertical="center" wrapText="1"/>
    </xf>
    <xf numFmtId="4" fontId="126" fillId="0" borderId="19" xfId="0" applyNumberFormat="1" applyFont="1" applyFill="1" applyBorder="1" applyAlignment="1">
      <alignment horizontal="center" vertical="center"/>
    </xf>
    <xf numFmtId="4" fontId="21" fillId="0" borderId="49" xfId="0" applyNumberFormat="1" applyFont="1" applyBorder="1" applyAlignment="1">
      <alignment vertical="center"/>
    </xf>
    <xf numFmtId="0" fontId="24" fillId="62" borderId="102" xfId="80" applyFont="1" applyFill="1" applyBorder="1" applyAlignment="1">
      <alignment horizontal="center" vertical="center" wrapText="1"/>
    </xf>
    <xf numFmtId="4" fontId="126" fillId="0" borderId="40" xfId="0" applyNumberFormat="1" applyFont="1" applyFill="1" applyBorder="1" applyAlignment="1">
      <alignment horizontal="center" vertical="center" wrapText="1"/>
    </xf>
    <xf numFmtId="4" fontId="21" fillId="62" borderId="47" xfId="0" applyNumberFormat="1" applyFont="1" applyFill="1" applyBorder="1" applyAlignment="1">
      <alignment horizontal="right" vertical="center" wrapText="1"/>
    </xf>
    <xf numFmtId="4" fontId="21" fillId="62" borderId="43" xfId="0" applyNumberFormat="1" applyFont="1" applyFill="1" applyBorder="1" applyAlignment="1">
      <alignment horizontal="right" vertical="center" wrapText="1"/>
    </xf>
    <xf numFmtId="4" fontId="24" fillId="62" borderId="44" xfId="0" applyNumberFormat="1" applyFont="1" applyFill="1" applyBorder="1" applyAlignment="1">
      <alignment horizontal="right" vertical="center" wrapText="1"/>
    </xf>
    <xf numFmtId="4" fontId="126" fillId="0" borderId="20" xfId="0" applyNumberFormat="1" applyFont="1" applyFill="1" applyBorder="1" applyAlignment="1">
      <alignment horizontal="center" vertical="center" wrapText="1"/>
    </xf>
    <xf numFmtId="4" fontId="21" fillId="61" borderId="86" xfId="0" applyNumberFormat="1" applyFont="1" applyFill="1" applyBorder="1" applyAlignment="1">
      <alignment vertical="center" wrapText="1"/>
    </xf>
    <xf numFmtId="0" fontId="21" fillId="64" borderId="49" xfId="75" applyFont="1" applyFill="1" applyBorder="1" applyAlignment="1">
      <alignment vertical="center" wrapText="1"/>
    </xf>
    <xf numFmtId="4" fontId="21" fillId="63" borderId="29" xfId="0" applyNumberFormat="1" applyFont="1" applyFill="1" applyBorder="1" applyAlignment="1">
      <alignment vertical="center" wrapText="1"/>
    </xf>
    <xf numFmtId="4" fontId="21" fillId="62" borderId="47" xfId="0" applyNumberFormat="1" applyFont="1" applyFill="1" applyBorder="1" applyAlignment="1">
      <alignment vertical="center" wrapText="1"/>
    </xf>
    <xf numFmtId="4" fontId="96" fillId="0" borderId="47" xfId="75" applyNumberFormat="1" applyFont="1" applyFill="1" applyBorder="1" applyAlignment="1">
      <alignment horizontal="center" vertical="center" wrapText="1"/>
    </xf>
    <xf numFmtId="0" fontId="24" fillId="61" borderId="20" xfId="80" applyFont="1" applyFill="1" applyBorder="1" applyAlignment="1">
      <alignment horizontal="center" vertical="center" wrapText="1"/>
    </xf>
    <xf numFmtId="0" fontId="25" fillId="0" borderId="64" xfId="75" applyFont="1" applyBorder="1" applyAlignment="1">
      <alignment horizontal="center" vertical="center"/>
    </xf>
    <xf numFmtId="0" fontId="25" fillId="0" borderId="18" xfId="75" applyFont="1" applyBorder="1" applyAlignment="1">
      <alignment horizontal="center" vertical="center"/>
    </xf>
    <xf numFmtId="0" fontId="24" fillId="62" borderId="20" xfId="80" applyFont="1" applyFill="1" applyBorder="1" applyAlignment="1">
      <alignment horizontal="center" vertical="center" wrapText="1"/>
    </xf>
    <xf numFmtId="4" fontId="24" fillId="0" borderId="18" xfId="80" applyNumberFormat="1" applyFont="1" applyFill="1" applyBorder="1" applyAlignment="1">
      <alignment horizontal="center" vertical="center" wrapText="1"/>
    </xf>
    <xf numFmtId="4" fontId="21" fillId="63" borderId="111" xfId="67" applyNumberFormat="1" applyFont="1" applyFill="1" applyBorder="1" applyAlignment="1">
      <alignment vertical="center"/>
    </xf>
    <xf numFmtId="0" fontId="100" fillId="0" borderId="106" xfId="57" applyFont="1" applyFill="1" applyBorder="1" applyAlignment="1">
      <alignment horizontal="center" vertical="center"/>
    </xf>
    <xf numFmtId="4" fontId="21" fillId="61" borderId="29" xfId="81" applyNumberFormat="1" applyFont="1" applyFill="1" applyBorder="1" applyAlignment="1">
      <alignment vertical="center" wrapText="1"/>
    </xf>
    <xf numFmtId="4" fontId="21" fillId="61" borderId="23" xfId="81" applyNumberFormat="1" applyFont="1" applyFill="1" applyBorder="1" applyAlignment="1">
      <alignment vertical="center" wrapText="1"/>
    </xf>
    <xf numFmtId="4" fontId="21" fillId="61" borderId="32" xfId="81" applyNumberFormat="1" applyFont="1" applyFill="1" applyBorder="1" applyAlignment="1">
      <alignment vertical="center" wrapText="1"/>
    </xf>
    <xf numFmtId="0" fontId="112" fillId="0" borderId="64" xfId="81" applyFont="1" applyBorder="1" applyAlignment="1">
      <alignment horizontal="center" vertical="center"/>
    </xf>
    <xf numFmtId="0" fontId="21" fillId="0" borderId="128" xfId="81" applyFont="1" applyBorder="1" applyAlignment="1">
      <alignment horizontal="center" vertical="center"/>
    </xf>
    <xf numFmtId="0" fontId="21" fillId="0" borderId="170" xfId="81" applyFont="1" applyBorder="1" applyAlignment="1">
      <alignment horizontal="center" vertical="center"/>
    </xf>
    <xf numFmtId="0" fontId="100" fillId="0" borderId="0" xfId="57" applyFont="1" applyBorder="1" applyAlignment="1">
      <alignment vertical="center"/>
    </xf>
    <xf numFmtId="0" fontId="21" fillId="0" borderId="80" xfId="81" applyFont="1" applyBorder="1" applyAlignment="1">
      <alignment horizontal="center" vertical="center"/>
    </xf>
    <xf numFmtId="4" fontId="21" fillId="0" borderId="39" xfId="0" applyNumberFormat="1" applyFont="1" applyFill="1" applyBorder="1" applyAlignment="1">
      <alignment horizontal="left" vertical="center" wrapText="1"/>
    </xf>
    <xf numFmtId="49" fontId="109" fillId="0" borderId="11" xfId="75" applyNumberFormat="1" applyFont="1" applyFill="1" applyBorder="1" applyAlignment="1">
      <alignment horizontal="center" vertical="center"/>
    </xf>
    <xf numFmtId="49" fontId="21" fillId="0" borderId="41" xfId="75" applyNumberFormat="1" applyFont="1" applyFill="1" applyBorder="1" applyAlignment="1">
      <alignment horizontal="center" vertical="center"/>
    </xf>
    <xf numFmtId="49" fontId="28" fillId="0" borderId="92" xfId="75" applyNumberFormat="1" applyFont="1" applyBorder="1" applyAlignment="1">
      <alignment horizontal="center" vertical="center" wrapText="1"/>
    </xf>
    <xf numFmtId="49" fontId="28" fillId="0" borderId="11" xfId="75" applyNumberFormat="1" applyFont="1" applyBorder="1" applyAlignment="1">
      <alignment horizontal="center" vertical="center" wrapText="1"/>
    </xf>
    <xf numFmtId="49" fontId="21" fillId="0" borderId="119" xfId="75" applyNumberFormat="1" applyFont="1" applyBorder="1" applyAlignment="1">
      <alignment horizontal="center" vertical="center" wrapText="1"/>
    </xf>
    <xf numFmtId="0" fontId="24" fillId="62" borderId="39" xfId="81" applyFont="1" applyFill="1" applyBorder="1" applyAlignment="1">
      <alignment horizontal="center" vertical="center" wrapText="1"/>
    </xf>
    <xf numFmtId="0" fontId="24" fillId="61" borderId="39" xfId="81" applyFont="1" applyFill="1" applyBorder="1" applyAlignment="1">
      <alignment horizontal="center" vertical="center" wrapText="1"/>
    </xf>
    <xf numFmtId="0" fontId="35" fillId="63" borderId="56" xfId="0" applyFont="1" applyFill="1" applyBorder="1" applyAlignment="1">
      <alignment horizontal="center" vertical="center" wrapText="1"/>
    </xf>
    <xf numFmtId="4" fontId="21" fillId="62" borderId="39" xfId="76" applyNumberFormat="1" applyFont="1" applyFill="1" applyBorder="1"/>
    <xf numFmtId="4" fontId="21" fillId="62" borderId="23" xfId="76" applyNumberFormat="1" applyFont="1" applyFill="1" applyBorder="1"/>
    <xf numFmtId="4" fontId="21" fillId="62" borderId="32" xfId="76" applyNumberFormat="1" applyFont="1" applyFill="1" applyBorder="1"/>
    <xf numFmtId="0" fontId="24" fillId="62" borderId="39" xfId="81" applyFont="1" applyFill="1" applyBorder="1" applyAlignment="1">
      <alignment horizontal="center" vertical="center" wrapText="1"/>
    </xf>
    <xf numFmtId="0" fontId="35" fillId="63" borderId="56" xfId="0" applyFont="1" applyFill="1" applyBorder="1" applyAlignment="1">
      <alignment horizontal="center" vertical="center" wrapText="1"/>
    </xf>
    <xf numFmtId="0" fontId="24" fillId="61" borderId="39" xfId="81" applyFont="1" applyFill="1" applyBorder="1" applyAlignment="1">
      <alignment horizontal="center" vertical="center" wrapText="1"/>
    </xf>
    <xf numFmtId="0" fontId="21" fillId="0" borderId="36" xfId="67" applyFont="1" applyFill="1" applyBorder="1" applyAlignment="1">
      <alignment horizontal="center"/>
    </xf>
    <xf numFmtId="49" fontId="21" fillId="0" borderId="97" xfId="78" applyNumberFormat="1" applyFont="1" applyBorder="1" applyAlignment="1">
      <alignment horizontal="center"/>
    </xf>
    <xf numFmtId="0" fontId="21" fillId="0" borderId="54" xfId="78" applyFont="1" applyFill="1" applyBorder="1"/>
    <xf numFmtId="4" fontId="21" fillId="0" borderId="139" xfId="75" applyNumberFormat="1" applyFont="1" applyFill="1" applyBorder="1" applyAlignment="1">
      <alignment horizontal="center" vertical="center" wrapText="1"/>
    </xf>
    <xf numFmtId="0" fontId="21" fillId="0" borderId="67" xfId="0" applyFont="1" applyBorder="1" applyAlignment="1">
      <alignment vertical="center"/>
    </xf>
    <xf numFmtId="49" fontId="21" fillId="0" borderId="23" xfId="0" applyNumberFormat="1" applyFont="1" applyFill="1" applyBorder="1" applyAlignment="1">
      <alignment horizontal="left" vertical="center" wrapText="1"/>
    </xf>
    <xf numFmtId="0" fontId="28" fillId="0" borderId="28" xfId="75" applyFont="1" applyFill="1" applyBorder="1" applyAlignment="1">
      <alignment horizontal="center" vertical="center" wrapText="1"/>
    </xf>
    <xf numFmtId="0" fontId="109" fillId="0" borderId="15" xfId="0" applyFont="1" applyBorder="1" applyAlignment="1">
      <alignment vertical="center" wrapText="1"/>
    </xf>
    <xf numFmtId="4" fontId="109" fillId="63" borderId="23" xfId="0" applyNumberFormat="1" applyFont="1" applyFill="1" applyBorder="1" applyAlignment="1">
      <alignment vertical="center" wrapText="1"/>
    </xf>
    <xf numFmtId="4" fontId="109" fillId="62" borderId="23" xfId="0" applyNumberFormat="1" applyFont="1" applyFill="1" applyBorder="1" applyAlignment="1">
      <alignment vertical="center" wrapText="1"/>
    </xf>
    <xf numFmtId="4" fontId="21" fillId="0" borderId="0" xfId="0" applyNumberFormat="1" applyFont="1" applyAlignment="1">
      <alignment wrapText="1"/>
    </xf>
    <xf numFmtId="4" fontId="100" fillId="61" borderId="23" xfId="63" applyNumberFormat="1" applyFont="1" applyFill="1" applyBorder="1" applyAlignment="1">
      <alignment vertical="center" wrapText="1"/>
    </xf>
    <xf numFmtId="0" fontId="21" fillId="0" borderId="106" xfId="75" applyFont="1" applyFill="1" applyBorder="1" applyAlignment="1">
      <alignment horizontal="center" vertical="center" wrapText="1"/>
    </xf>
    <xf numFmtId="0" fontId="100" fillId="0" borderId="10" xfId="63" applyFont="1" applyFill="1" applyBorder="1" applyAlignment="1">
      <alignment vertical="center" wrapText="1"/>
    </xf>
    <xf numFmtId="0" fontId="100" fillId="0" borderId="16" xfId="63" applyFont="1" applyBorder="1" applyAlignment="1">
      <alignment vertical="center" wrapText="1"/>
    </xf>
    <xf numFmtId="4" fontId="100" fillId="63" borderId="23" xfId="63" applyNumberFormat="1" applyFont="1" applyFill="1" applyBorder="1" applyAlignment="1">
      <alignment vertical="center" wrapText="1"/>
    </xf>
    <xf numFmtId="0" fontId="79" fillId="0" borderId="0" xfId="64" applyAlignment="1">
      <alignment wrapText="1"/>
    </xf>
    <xf numFmtId="4" fontId="55" fillId="0" borderId="29" xfId="75" applyNumberFormat="1" applyFont="1" applyFill="1" applyBorder="1" applyAlignment="1">
      <alignment vertical="center" wrapText="1"/>
    </xf>
    <xf numFmtId="4" fontId="55" fillId="0" borderId="23" xfId="75" applyNumberFormat="1" applyFont="1" applyFill="1" applyBorder="1" applyAlignment="1">
      <alignment vertical="center" wrapText="1"/>
    </xf>
    <xf numFmtId="4" fontId="21" fillId="66" borderId="88" xfId="75" applyNumberFormat="1" applyFont="1" applyFill="1" applyBorder="1" applyAlignment="1">
      <alignment horizontal="center" vertical="center" wrapText="1"/>
    </xf>
    <xf numFmtId="4" fontId="21" fillId="66" borderId="44" xfId="75" applyNumberFormat="1" applyFont="1" applyFill="1" applyBorder="1" applyAlignment="1">
      <alignment horizontal="center" vertical="center" wrapText="1"/>
    </xf>
    <xf numFmtId="4" fontId="24" fillId="0" borderId="0" xfId="71" applyNumberFormat="1" applyFont="1" applyFill="1" applyAlignment="1">
      <alignment horizontal="center"/>
    </xf>
    <xf numFmtId="4" fontId="31" fillId="0" borderId="56" xfId="75" applyNumberFormat="1" applyFont="1" applyFill="1" applyBorder="1" applyAlignment="1">
      <alignment vertical="center" wrapText="1"/>
    </xf>
    <xf numFmtId="4" fontId="21" fillId="63" borderId="52" xfId="78" applyNumberFormat="1" applyFont="1" applyFill="1" applyBorder="1" applyAlignment="1">
      <alignment vertical="center"/>
    </xf>
    <xf numFmtId="4" fontId="21" fillId="62" borderId="53" xfId="78" applyNumberFormat="1" applyFont="1" applyFill="1" applyBorder="1" applyAlignment="1">
      <alignment vertical="center"/>
    </xf>
    <xf numFmtId="0" fontId="21" fillId="0" borderId="75" xfId="0" applyFont="1" applyFill="1" applyBorder="1" applyAlignment="1">
      <alignment vertical="center" wrapText="1"/>
    </xf>
    <xf numFmtId="4" fontId="96" fillId="63" borderId="86" xfId="0" applyNumberFormat="1" applyFont="1" applyFill="1" applyBorder="1" applyAlignment="1">
      <alignment vertical="center" wrapText="1"/>
    </xf>
    <xf numFmtId="4" fontId="96" fillId="63" borderId="51" xfId="0" applyNumberFormat="1" applyFont="1" applyFill="1" applyBorder="1" applyAlignment="1">
      <alignment vertical="center" wrapText="1"/>
    </xf>
    <xf numFmtId="0" fontId="21" fillId="0" borderId="46" xfId="0" applyFont="1" applyFill="1" applyBorder="1" applyAlignment="1">
      <alignment vertical="center" wrapText="1"/>
    </xf>
    <xf numFmtId="0" fontId="21" fillId="0" borderId="88" xfId="0" applyFont="1" applyFill="1" applyBorder="1" applyAlignment="1">
      <alignment vertical="center" wrapText="1"/>
    </xf>
    <xf numFmtId="4" fontId="97" fillId="61" borderId="53" xfId="0" applyNumberFormat="1" applyFont="1" applyFill="1" applyBorder="1" applyAlignment="1">
      <alignment vertical="center" wrapText="1"/>
    </xf>
    <xf numFmtId="4" fontId="41" fillId="63" borderId="40" xfId="78" applyNumberFormat="1" applyFont="1" applyFill="1" applyBorder="1" applyAlignment="1">
      <alignment horizontal="center" vertical="center"/>
    </xf>
    <xf numFmtId="4" fontId="41" fillId="62" borderId="20" xfId="78" applyNumberFormat="1" applyFont="1" applyFill="1" applyBorder="1" applyAlignment="1">
      <alignment horizontal="center" vertical="center"/>
    </xf>
    <xf numFmtId="0" fontId="24" fillId="62" borderId="39" xfId="81" applyFont="1" applyFill="1" applyBorder="1" applyAlignment="1">
      <alignment horizontal="center" vertical="center" wrapText="1"/>
    </xf>
    <xf numFmtId="0" fontId="35" fillId="63" borderId="56" xfId="0" applyFont="1" applyFill="1" applyBorder="1" applyAlignment="1">
      <alignment horizontal="center" vertical="center" wrapText="1"/>
    </xf>
    <xf numFmtId="0" fontId="24" fillId="61" borderId="39" xfId="81" applyFont="1" applyFill="1" applyBorder="1" applyAlignment="1">
      <alignment horizontal="center" vertical="center" wrapText="1"/>
    </xf>
    <xf numFmtId="4" fontId="21" fillId="0" borderId="0" xfId="71" applyNumberFormat="1" applyFont="1" applyFill="1" applyBorder="1" applyAlignment="1">
      <alignment horizontal="right"/>
    </xf>
    <xf numFmtId="0" fontId="21" fillId="0" borderId="89" xfId="75" applyFont="1" applyFill="1" applyBorder="1" applyAlignment="1">
      <alignment horizontal="center" vertical="center" wrapText="1"/>
    </xf>
    <xf numFmtId="4" fontId="21" fillId="0" borderId="89" xfId="0" applyNumberFormat="1" applyFont="1" applyBorder="1"/>
    <xf numFmtId="0" fontId="21" fillId="0" borderId="87" xfId="0" applyFont="1" applyFill="1" applyBorder="1" applyAlignment="1">
      <alignment wrapText="1"/>
    </xf>
    <xf numFmtId="0" fontId="28" fillId="0" borderId="154" xfId="75" applyFont="1" applyFill="1" applyBorder="1" applyAlignment="1">
      <alignment horizontal="center" vertical="center"/>
    </xf>
    <xf numFmtId="0" fontId="21" fillId="0" borderId="97" xfId="0" applyFont="1" applyFill="1" applyBorder="1" applyAlignment="1">
      <alignment horizontal="center" vertical="center"/>
    </xf>
    <xf numFmtId="0" fontId="109" fillId="0" borderId="34" xfId="0" applyFont="1" applyBorder="1" applyAlignment="1">
      <alignment vertical="center"/>
    </xf>
    <xf numFmtId="4" fontId="109" fillId="63" borderId="53" xfId="0" applyNumberFormat="1" applyFont="1" applyFill="1" applyBorder="1" applyAlignment="1">
      <alignment vertical="center"/>
    </xf>
    <xf numFmtId="4" fontId="109" fillId="62" borderId="53" xfId="0" applyNumberFormat="1" applyFont="1" applyFill="1" applyBorder="1" applyAlignment="1">
      <alignment vertical="center"/>
    </xf>
    <xf numFmtId="0" fontId="21" fillId="0" borderId="31" xfId="0" applyFont="1" applyFill="1" applyBorder="1" applyAlignment="1">
      <alignment vertical="center" wrapText="1"/>
    </xf>
    <xf numFmtId="0" fontId="0" fillId="0" borderId="0" xfId="71" applyFont="1" applyFill="1" applyBorder="1"/>
    <xf numFmtId="0" fontId="123" fillId="0" borderId="0" xfId="57" applyFont="1" applyFill="1" applyBorder="1"/>
    <xf numFmtId="0" fontId="123" fillId="0" borderId="0" xfId="57" applyFont="1" applyFill="1" applyBorder="1" applyAlignment="1">
      <alignment horizontal="center"/>
    </xf>
    <xf numFmtId="4" fontId="100" fillId="0" borderId="0" xfId="57" applyNumberFormat="1" applyFont="1" applyFill="1" applyBorder="1"/>
    <xf numFmtId="0" fontId="100" fillId="0" borderId="0" xfId="57" applyFont="1" applyFill="1" applyBorder="1" applyAlignment="1">
      <alignment horizontal="center"/>
    </xf>
    <xf numFmtId="0" fontId="100" fillId="0" borderId="0" xfId="57" applyFont="1" applyFill="1" applyBorder="1"/>
    <xf numFmtId="4" fontId="21" fillId="0" borderId="0" xfId="71" applyNumberFormat="1" applyFont="1" applyFill="1" applyBorder="1" applyAlignment="1">
      <alignment vertical="center"/>
    </xf>
    <xf numFmtId="4" fontId="123" fillId="0" borderId="0" xfId="57" applyNumberFormat="1" applyFont="1" applyFill="1" applyBorder="1"/>
    <xf numFmtId="0" fontId="58" fillId="0" borderId="0" xfId="70" applyFont="1" applyFill="1" applyBorder="1" applyAlignment="1">
      <alignment horizontal="center" vertical="center"/>
    </xf>
    <xf numFmtId="164" fontId="5" fillId="0" borderId="0" xfId="70" applyNumberFormat="1" applyFill="1" applyBorder="1"/>
    <xf numFmtId="4" fontId="21" fillId="0" borderId="0" xfId="70" applyNumberFormat="1" applyFont="1" applyFill="1" applyBorder="1"/>
    <xf numFmtId="4" fontId="42" fillId="0" borderId="0" xfId="71" applyNumberFormat="1" applyFont="1" applyFill="1" applyBorder="1"/>
    <xf numFmtId="4" fontId="109" fillId="0" borderId="0" xfId="71" applyNumberFormat="1" applyFont="1" applyFill="1" applyBorder="1"/>
    <xf numFmtId="0" fontId="21" fillId="0" borderId="0" xfId="71" applyFont="1" applyFill="1" applyBorder="1" applyAlignment="1">
      <alignment horizontal="center" vertical="center" wrapText="1"/>
    </xf>
    <xf numFmtId="0" fontId="21" fillId="0" borderId="0" xfId="71" applyFont="1" applyFill="1" applyBorder="1" applyAlignment="1">
      <alignment vertical="center"/>
    </xf>
    <xf numFmtId="0" fontId="21" fillId="0" borderId="0" xfId="70" applyFont="1" applyFill="1" applyBorder="1" applyAlignment="1">
      <alignment horizontal="left" vertical="center"/>
    </xf>
    <xf numFmtId="0" fontId="21" fillId="0" borderId="0" xfId="70" applyFont="1" applyFill="1" applyBorder="1" applyAlignment="1">
      <alignment horizontal="left"/>
    </xf>
    <xf numFmtId="4" fontId="46" fillId="0" borderId="20" xfId="70" applyNumberFormat="1" applyFont="1" applyFill="1" applyBorder="1" applyAlignment="1">
      <alignment vertical="center"/>
    </xf>
    <xf numFmtId="0" fontId="47" fillId="0" borderId="58" xfId="70" applyFont="1" applyBorder="1" applyAlignment="1">
      <alignment horizontal="center" vertical="center"/>
    </xf>
    <xf numFmtId="0" fontId="47" fillId="0" borderId="59" xfId="70" applyFont="1" applyBorder="1" applyAlignment="1">
      <alignment horizontal="center" vertical="center"/>
    </xf>
    <xf numFmtId="0" fontId="46" fillId="0" borderId="59" xfId="70" applyFont="1" applyBorder="1" applyAlignment="1">
      <alignment horizontal="center" vertical="center"/>
    </xf>
    <xf numFmtId="0" fontId="47" fillId="0" borderId="57" xfId="70" applyFont="1" applyBorder="1" applyAlignment="1">
      <alignment horizontal="center" vertical="center"/>
    </xf>
    <xf numFmtId="0" fontId="46" fillId="0" borderId="56" xfId="70" applyFont="1" applyBorder="1" applyAlignment="1">
      <alignment horizontal="left" vertical="center"/>
    </xf>
    <xf numFmtId="0" fontId="5" fillId="0" borderId="0" xfId="70" applyFill="1" applyBorder="1" applyAlignment="1">
      <alignment vertical="center"/>
    </xf>
    <xf numFmtId="164" fontId="66" fillId="0" borderId="0" xfId="70" applyNumberFormat="1" applyFont="1" applyFill="1" applyBorder="1" applyAlignment="1">
      <alignment vertical="center"/>
    </xf>
    <xf numFmtId="0" fontId="21" fillId="0" borderId="0" xfId="70" applyFont="1" applyFill="1" applyBorder="1" applyAlignment="1">
      <alignment vertical="center"/>
    </xf>
    <xf numFmtId="0" fontId="5" fillId="0" borderId="0" xfId="70" applyFill="1" applyAlignment="1">
      <alignment vertical="center"/>
    </xf>
    <xf numFmtId="4" fontId="123" fillId="0" borderId="0" xfId="57" applyNumberFormat="1" applyFont="1" applyFill="1" applyAlignment="1">
      <alignment vertical="center"/>
    </xf>
    <xf numFmtId="0" fontId="47" fillId="0" borderId="21" xfId="70" applyFont="1" applyBorder="1" applyAlignment="1">
      <alignment horizontal="center" vertical="center"/>
    </xf>
    <xf numFmtId="0" fontId="46" fillId="0" borderId="21" xfId="70" applyFont="1" applyBorder="1" applyAlignment="1">
      <alignment horizontal="center" vertical="center"/>
    </xf>
    <xf numFmtId="0" fontId="47" fillId="0" borderId="19" xfId="70" applyFont="1" applyBorder="1" applyAlignment="1">
      <alignment horizontal="center" vertical="center"/>
    </xf>
    <xf numFmtId="0" fontId="46" fillId="0" borderId="64" xfId="70" applyFont="1" applyBorder="1" applyAlignment="1">
      <alignment horizontal="left" vertical="center"/>
    </xf>
    <xf numFmtId="4" fontId="46" fillId="0" borderId="20" xfId="70" applyNumberFormat="1" applyFont="1" applyFill="1" applyBorder="1" applyAlignment="1">
      <alignment horizontal="right" vertical="center"/>
    </xf>
    <xf numFmtId="0" fontId="47" fillId="0" borderId="64" xfId="70" applyFont="1" applyBorder="1" applyAlignment="1">
      <alignment horizontal="center" vertical="center"/>
    </xf>
    <xf numFmtId="0" fontId="47" fillId="0" borderId="18" xfId="70" applyFont="1" applyBorder="1" applyAlignment="1">
      <alignment horizontal="center" vertical="center"/>
    </xf>
    <xf numFmtId="0" fontId="46" fillId="0" borderId="24" xfId="70" applyFont="1" applyBorder="1" applyAlignment="1">
      <alignment horizontal="left" vertical="center"/>
    </xf>
    <xf numFmtId="4" fontId="24" fillId="0" borderId="40" xfId="58" applyNumberFormat="1" applyFont="1" applyFill="1" applyBorder="1" applyAlignment="1">
      <alignment vertical="center" wrapText="1"/>
    </xf>
    <xf numFmtId="4" fontId="21" fillId="0" borderId="93" xfId="58" applyNumberFormat="1" applyFont="1" applyFill="1" applyBorder="1" applyAlignment="1">
      <alignment vertical="center" wrapText="1"/>
    </xf>
    <xf numFmtId="4" fontId="21" fillId="0" borderId="96" xfId="58" applyNumberFormat="1" applyFont="1" applyFill="1" applyBorder="1" applyAlignment="1">
      <alignment vertical="center" wrapText="1"/>
    </xf>
    <xf numFmtId="4" fontId="21" fillId="0" borderId="43" xfId="58" applyNumberFormat="1" applyFont="1" applyFill="1" applyBorder="1" applyAlignment="1">
      <alignment vertical="center" wrapText="1"/>
    </xf>
    <xf numFmtId="4" fontId="21" fillId="0" borderId="88" xfId="58" applyNumberFormat="1" applyFont="1" applyFill="1" applyBorder="1" applyAlignment="1">
      <alignment vertical="center" wrapText="1"/>
    </xf>
    <xf numFmtId="4" fontId="24" fillId="0" borderId="20" xfId="58" applyNumberFormat="1" applyFont="1" applyFill="1" applyBorder="1" applyAlignment="1">
      <alignment vertical="center" wrapText="1"/>
    </xf>
    <xf numFmtId="4" fontId="21" fillId="0" borderId="47" xfId="58" applyNumberFormat="1" applyFont="1" applyFill="1" applyBorder="1" applyAlignment="1">
      <alignment vertical="center" wrapText="1"/>
    </xf>
    <xf numFmtId="4" fontId="21" fillId="0" borderId="87" xfId="58" applyNumberFormat="1" applyFont="1" applyFill="1" applyBorder="1" applyAlignment="1">
      <alignment vertical="center" wrapText="1"/>
    </xf>
    <xf numFmtId="180" fontId="52" fillId="27" borderId="20" xfId="58" applyNumberFormat="1" applyFont="1" applyFill="1" applyBorder="1" applyAlignment="1">
      <alignment horizontal="right" vertical="center" wrapText="1"/>
    </xf>
    <xf numFmtId="0" fontId="24" fillId="62" borderId="39" xfId="80" applyFont="1" applyFill="1" applyBorder="1" applyAlignment="1">
      <alignment horizontal="center" vertical="center" wrapText="1"/>
    </xf>
    <xf numFmtId="182" fontId="21" fillId="61" borderId="29" xfId="75" applyNumberFormat="1" applyFont="1" applyFill="1" applyBorder="1" applyAlignment="1">
      <alignment horizontal="right" vertical="top"/>
    </xf>
    <xf numFmtId="182" fontId="21" fillId="63" borderId="29" xfId="75" applyNumberFormat="1" applyFont="1" applyFill="1" applyBorder="1" applyAlignment="1">
      <alignment horizontal="right" vertical="top" wrapText="1"/>
    </xf>
    <xf numFmtId="4" fontId="21" fillId="62" borderId="29" xfId="75" applyNumberFormat="1" applyFont="1" applyFill="1" applyBorder="1" applyAlignment="1">
      <alignment vertical="top"/>
    </xf>
    <xf numFmtId="4" fontId="21" fillId="0" borderId="0" xfId="70" applyNumberFormat="1" applyFont="1" applyFill="1" applyBorder="1" applyAlignment="1">
      <alignment horizontal="center"/>
    </xf>
    <xf numFmtId="164" fontId="21" fillId="0" borderId="0" xfId="70" applyNumberFormat="1" applyFont="1" applyFill="1" applyBorder="1" applyAlignment="1">
      <alignment horizontal="center"/>
    </xf>
    <xf numFmtId="0" fontId="32" fillId="0" borderId="0" xfId="71" applyFont="1" applyFill="1" applyAlignment="1">
      <alignment horizontal="center"/>
    </xf>
    <xf numFmtId="4" fontId="127" fillId="0" borderId="0" xfId="70" applyNumberFormat="1" applyFont="1" applyFill="1" applyAlignment="1">
      <alignment vertical="center"/>
    </xf>
    <xf numFmtId="164" fontId="5" fillId="0" borderId="0" xfId="71" applyNumberFormat="1" applyFill="1"/>
    <xf numFmtId="0" fontId="58" fillId="0" borderId="0" xfId="71" applyFont="1" applyFill="1" applyAlignment="1">
      <alignment horizontal="center" vertical="center"/>
    </xf>
    <xf numFmtId="4" fontId="42" fillId="0" borderId="0" xfId="71" applyNumberFormat="1" applyFont="1" applyFill="1"/>
    <xf numFmtId="0" fontId="42" fillId="0" borderId="0" xfId="71" applyFont="1" applyFill="1"/>
    <xf numFmtId="226" fontId="21" fillId="0" borderId="48" xfId="75" applyNumberFormat="1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226" fontId="21" fillId="0" borderId="0" xfId="75" applyNumberFormat="1" applyFont="1" applyFill="1" applyBorder="1" applyAlignment="1">
      <alignment horizontal="center" vertical="top"/>
    </xf>
    <xf numFmtId="0" fontId="21" fillId="0" borderId="0" xfId="75" applyFont="1" applyFill="1" applyBorder="1" applyAlignment="1">
      <alignment vertical="top"/>
    </xf>
    <xf numFmtId="4" fontId="21" fillId="0" borderId="0" xfId="75" applyNumberFormat="1" applyFont="1" applyFill="1" applyBorder="1" applyAlignment="1">
      <alignment vertical="top"/>
    </xf>
    <xf numFmtId="4" fontId="21" fillId="0" borderId="0" xfId="75" applyNumberFormat="1" applyFont="1" applyFill="1" applyBorder="1" applyAlignment="1">
      <alignment horizontal="center" vertical="top" wrapText="1"/>
    </xf>
    <xf numFmtId="0" fontId="24" fillId="0" borderId="98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4" fontId="24" fillId="0" borderId="18" xfId="81" applyNumberFormat="1" applyFont="1" applyFill="1" applyBorder="1" applyAlignment="1">
      <alignment horizontal="center" vertical="center" wrapText="1"/>
    </xf>
    <xf numFmtId="4" fontId="28" fillId="61" borderId="29" xfId="75" applyNumberFormat="1" applyFont="1" applyFill="1" applyBorder="1" applyAlignment="1">
      <alignment horizontal="center" vertical="center"/>
    </xf>
    <xf numFmtId="4" fontId="28" fillId="63" borderId="29" xfId="75" applyNumberFormat="1" applyFont="1" applyFill="1" applyBorder="1" applyAlignment="1">
      <alignment horizontal="center" vertical="center"/>
    </xf>
    <xf numFmtId="4" fontId="28" fillId="62" borderId="29" xfId="75" applyNumberFormat="1" applyFont="1" applyFill="1" applyBorder="1" applyAlignment="1">
      <alignment horizontal="center" vertical="center"/>
    </xf>
    <xf numFmtId="4" fontId="28" fillId="61" borderId="53" xfId="75" applyNumberFormat="1" applyFont="1" applyFill="1" applyBorder="1" applyAlignment="1">
      <alignment vertical="top"/>
    </xf>
    <xf numFmtId="0" fontId="28" fillId="0" borderId="101" xfId="0" applyFont="1" applyBorder="1" applyAlignment="1">
      <alignment horizontal="center" vertical="top"/>
    </xf>
    <xf numFmtId="49" fontId="28" fillId="0" borderId="97" xfId="75" applyNumberFormat="1" applyFont="1" applyBorder="1" applyAlignment="1">
      <alignment horizontal="center" vertical="top"/>
    </xf>
    <xf numFmtId="0" fontId="28" fillId="0" borderId="34" xfId="75" applyFont="1" applyFill="1" applyBorder="1" applyAlignment="1">
      <alignment vertical="top"/>
    </xf>
    <xf numFmtId="4" fontId="28" fillId="63" borderId="53" xfId="75" applyNumberFormat="1" applyFont="1" applyFill="1" applyBorder="1" applyAlignment="1">
      <alignment vertical="top"/>
    </xf>
    <xf numFmtId="4" fontId="28" fillId="62" borderId="53" xfId="75" applyNumberFormat="1" applyFont="1" applyFill="1" applyBorder="1" applyAlignment="1">
      <alignment vertical="top"/>
    </xf>
    <xf numFmtId="4" fontId="28" fillId="0" borderId="54" xfId="75" applyNumberFormat="1" applyFont="1" applyFill="1" applyBorder="1" applyAlignment="1">
      <alignment horizontal="center" vertical="top"/>
    </xf>
    <xf numFmtId="0" fontId="24" fillId="62" borderId="90" xfId="70" applyFont="1" applyFill="1" applyBorder="1" applyAlignment="1">
      <alignment horizontal="center" vertical="center"/>
    </xf>
    <xf numFmtId="4" fontId="48" fillId="62" borderId="53" xfId="70" applyNumberFormat="1" applyFont="1" applyFill="1" applyBorder="1"/>
    <xf numFmtId="4" fontId="21" fillId="62" borderId="29" xfId="0" applyNumberFormat="1" applyFont="1" applyFill="1" applyBorder="1" applyAlignment="1">
      <alignment horizontal="right"/>
    </xf>
    <xf numFmtId="4" fontId="21" fillId="62" borderId="23" xfId="0" applyNumberFormat="1" applyFont="1" applyFill="1" applyBorder="1" applyAlignment="1">
      <alignment horizontal="right"/>
    </xf>
    <xf numFmtId="4" fontId="21" fillId="62" borderId="32" xfId="0" applyNumberFormat="1" applyFont="1" applyFill="1" applyBorder="1" applyAlignment="1">
      <alignment horizontal="right"/>
    </xf>
    <xf numFmtId="4" fontId="48" fillId="62" borderId="20" xfId="70" applyNumberFormat="1" applyFont="1" applyFill="1" applyBorder="1"/>
    <xf numFmtId="4" fontId="48" fillId="62" borderId="32" xfId="70" applyNumberFormat="1" applyFont="1" applyFill="1" applyBorder="1"/>
    <xf numFmtId="4" fontId="28" fillId="63" borderId="99" xfId="0" applyNumberFormat="1" applyFont="1" applyFill="1" applyBorder="1" applyAlignment="1">
      <alignment vertical="center"/>
    </xf>
    <xf numFmtId="4" fontId="28" fillId="63" borderId="51" xfId="0" applyNumberFormat="1" applyFont="1" applyFill="1" applyBorder="1" applyAlignment="1">
      <alignment vertical="center"/>
    </xf>
    <xf numFmtId="4" fontId="28" fillId="63" borderId="52" xfId="0" applyNumberFormat="1" applyFont="1" applyFill="1" applyBorder="1" applyAlignment="1">
      <alignment vertical="center"/>
    </xf>
    <xf numFmtId="4" fontId="28" fillId="62" borderId="32" xfId="0" applyNumberFormat="1" applyFont="1" applyFill="1" applyBorder="1" applyAlignment="1">
      <alignment vertical="center"/>
    </xf>
    <xf numFmtId="4" fontId="54" fillId="0" borderId="32" xfId="0" applyNumberFormat="1" applyFont="1" applyFill="1" applyBorder="1" applyAlignment="1">
      <alignment vertical="center" wrapText="1"/>
    </xf>
    <xf numFmtId="0" fontId="21" fillId="0" borderId="30" xfId="81" applyFont="1" applyFill="1" applyBorder="1" applyAlignment="1">
      <alignment horizontal="center"/>
    </xf>
    <xf numFmtId="4" fontId="28" fillId="61" borderId="39" xfId="82" applyNumberFormat="1" applyFont="1" applyFill="1" applyBorder="1"/>
    <xf numFmtId="4" fontId="28" fillId="61" borderId="29" xfId="82" applyNumberFormat="1" applyFont="1" applyFill="1" applyBorder="1" applyAlignment="1">
      <alignment vertical="center"/>
    </xf>
    <xf numFmtId="0" fontId="24" fillId="0" borderId="20" xfId="81" applyFont="1" applyFill="1" applyBorder="1" applyAlignment="1">
      <alignment horizontal="center" vertical="center" wrapText="1"/>
    </xf>
    <xf numFmtId="4" fontId="24" fillId="62" borderId="18" xfId="59" applyNumberFormat="1" applyFont="1" applyFill="1" applyBorder="1" applyAlignment="1">
      <alignment horizontal="center" vertical="center" wrapText="1"/>
    </xf>
    <xf numFmtId="4" fontId="27" fillId="62" borderId="40" xfId="58" applyNumberFormat="1" applyFont="1" applyFill="1" applyBorder="1" applyAlignment="1">
      <alignment vertical="center" wrapText="1"/>
    </xf>
    <xf numFmtId="4" fontId="24" fillId="62" borderId="93" xfId="58" applyNumberFormat="1" applyFont="1" applyFill="1" applyBorder="1" applyAlignment="1">
      <alignment vertical="center" wrapText="1"/>
    </xf>
    <xf numFmtId="4" fontId="24" fillId="62" borderId="96" xfId="58" applyNumberFormat="1" applyFont="1" applyFill="1" applyBorder="1" applyAlignment="1">
      <alignment vertical="center" wrapText="1"/>
    </xf>
    <xf numFmtId="4" fontId="24" fillId="62" borderId="43" xfId="58" applyNumberFormat="1" applyFont="1" applyFill="1" applyBorder="1" applyAlignment="1">
      <alignment vertical="center" wrapText="1"/>
    </xf>
    <xf numFmtId="4" fontId="24" fillId="62" borderId="88" xfId="58" applyNumberFormat="1" applyFont="1" applyFill="1" applyBorder="1" applyAlignment="1">
      <alignment vertical="center" wrapText="1"/>
    </xf>
    <xf numFmtId="4" fontId="24" fillId="62" borderId="47" xfId="58" applyNumberFormat="1" applyFont="1" applyFill="1" applyBorder="1" applyAlignment="1">
      <alignment vertical="center" wrapText="1"/>
    </xf>
    <xf numFmtId="4" fontId="24" fillId="62" borderId="87" xfId="58" applyNumberFormat="1" applyFont="1" applyFill="1" applyBorder="1" applyAlignment="1">
      <alignment vertical="center" wrapText="1"/>
    </xf>
    <xf numFmtId="0" fontId="51" fillId="62" borderId="20" xfId="68" applyFont="1" applyFill="1" applyBorder="1" applyAlignment="1">
      <alignment vertical="center"/>
    </xf>
    <xf numFmtId="4" fontId="51" fillId="62" borderId="98" xfId="68" applyNumberFormat="1" applyFont="1" applyFill="1" applyBorder="1" applyAlignment="1">
      <alignment vertical="center"/>
    </xf>
    <xf numFmtId="0" fontId="21" fillId="62" borderId="39" xfId="68" applyFont="1" applyFill="1" applyBorder="1" applyAlignment="1">
      <alignment horizontal="center" vertical="center"/>
    </xf>
    <xf numFmtId="0" fontId="21" fillId="62" borderId="53" xfId="68" applyFont="1" applyFill="1" applyBorder="1" applyAlignment="1">
      <alignment horizontal="center" vertical="center" wrapText="1"/>
    </xf>
    <xf numFmtId="4" fontId="51" fillId="62" borderId="86" xfId="68" applyNumberFormat="1" applyFont="1" applyFill="1" applyBorder="1" applyAlignment="1">
      <alignment vertical="center"/>
    </xf>
    <xf numFmtId="4" fontId="51" fillId="62" borderId="51" xfId="68" applyNumberFormat="1" applyFont="1" applyFill="1" applyBorder="1" applyAlignment="1">
      <alignment vertical="center"/>
    </xf>
    <xf numFmtId="4" fontId="51" fillId="62" borderId="20" xfId="68" applyNumberFormat="1" applyFont="1" applyFill="1" applyBorder="1" applyAlignment="1">
      <alignment vertical="center"/>
    </xf>
    <xf numFmtId="4" fontId="51" fillId="62" borderId="21" xfId="68" applyNumberFormat="1" applyFont="1" applyFill="1" applyBorder="1" applyAlignment="1">
      <alignment vertical="center"/>
    </xf>
    <xf numFmtId="49" fontId="24" fillId="0" borderId="21" xfId="0" applyNumberFormat="1" applyFont="1" applyFill="1" applyBorder="1" applyAlignment="1">
      <alignment horizontal="center" vertical="center" wrapText="1"/>
    </xf>
    <xf numFmtId="0" fontId="77" fillId="0" borderId="0" xfId="0" applyFont="1" applyAlignment="1">
      <alignment horizontal="right" vertical="center"/>
    </xf>
    <xf numFmtId="0" fontId="24" fillId="62" borderId="39" xfId="81" applyFont="1" applyFill="1" applyBorder="1" applyAlignment="1">
      <alignment horizontal="center" vertical="center" wrapText="1"/>
    </xf>
    <xf numFmtId="0" fontId="24" fillId="61" borderId="39" xfId="81" applyFont="1" applyFill="1" applyBorder="1" applyAlignment="1">
      <alignment horizontal="center" vertical="center" wrapText="1"/>
    </xf>
    <xf numFmtId="4" fontId="21" fillId="0" borderId="43" xfId="75" applyNumberFormat="1" applyFont="1" applyFill="1" applyBorder="1" applyAlignment="1">
      <alignment horizontal="left" vertical="center" wrapText="1"/>
    </xf>
    <xf numFmtId="0" fontId="21" fillId="0" borderId="94" xfId="75" applyNumberFormat="1" applyFont="1" applyFill="1" applyBorder="1" applyAlignment="1">
      <alignment horizontal="center" vertical="center"/>
    </xf>
    <xf numFmtId="4" fontId="21" fillId="0" borderId="15" xfId="75" applyNumberFormat="1" applyFont="1" applyFill="1" applyBorder="1" applyAlignment="1">
      <alignment vertical="center"/>
    </xf>
    <xf numFmtId="4" fontId="21" fillId="0" borderId="0" xfId="61" applyNumberFormat="1" applyFont="1" applyAlignment="1">
      <alignment vertical="center"/>
    </xf>
    <xf numFmtId="0" fontId="21" fillId="0" borderId="0" xfId="61" applyFont="1" applyAlignment="1">
      <alignment vertical="center"/>
    </xf>
    <xf numFmtId="0" fontId="21" fillId="0" borderId="0" xfId="61" applyFont="1" applyBorder="1" applyAlignment="1">
      <alignment vertical="center"/>
    </xf>
    <xf numFmtId="4" fontId="21" fillId="61" borderId="71" xfId="0" applyNumberFormat="1" applyFont="1" applyFill="1" applyBorder="1" applyAlignment="1">
      <alignment vertical="center"/>
    </xf>
    <xf numFmtId="0" fontId="21" fillId="0" borderId="163" xfId="75" applyFont="1" applyBorder="1" applyAlignment="1">
      <alignment horizontal="center" vertical="center"/>
    </xf>
    <xf numFmtId="49" fontId="21" fillId="0" borderId="73" xfId="75" applyNumberFormat="1" applyFont="1" applyBorder="1" applyAlignment="1">
      <alignment horizontal="center" vertical="center"/>
    </xf>
    <xf numFmtId="4" fontId="21" fillId="63" borderId="71" xfId="0" applyNumberFormat="1" applyFont="1" applyFill="1" applyBorder="1" applyAlignment="1">
      <alignment vertical="center"/>
    </xf>
    <xf numFmtId="4" fontId="21" fillId="62" borderId="71" xfId="0" applyNumberFormat="1" applyFont="1" applyFill="1" applyBorder="1" applyAlignment="1">
      <alignment vertical="center"/>
    </xf>
    <xf numFmtId="0" fontId="100" fillId="0" borderId="0" xfId="57" applyFont="1" applyBorder="1"/>
    <xf numFmtId="0" fontId="78" fillId="0" borderId="0" xfId="0" applyFont="1" applyAlignment="1">
      <alignment horizontal="right" vertical="center"/>
    </xf>
    <xf numFmtId="0" fontId="78" fillId="0" borderId="0" xfId="0" applyFont="1" applyAlignment="1">
      <alignment vertical="center"/>
    </xf>
    <xf numFmtId="4" fontId="117" fillId="0" borderId="0" xfId="57" applyNumberFormat="1" applyFont="1" applyFill="1" applyAlignment="1">
      <alignment vertical="center"/>
    </xf>
    <xf numFmtId="0" fontId="21" fillId="0" borderId="0" xfId="58" applyFont="1"/>
    <xf numFmtId="4" fontId="96" fillId="0" borderId="0" xfId="58" applyNumberFormat="1" applyFont="1"/>
    <xf numFmtId="0" fontId="43" fillId="0" borderId="15" xfId="58" applyFont="1" applyFill="1" applyBorder="1" applyAlignment="1">
      <alignment horizontal="left" vertical="center" wrapText="1"/>
    </xf>
    <xf numFmtId="0" fontId="51" fillId="0" borderId="23" xfId="68" applyFont="1" applyFill="1" applyBorder="1" applyAlignment="1">
      <alignment vertical="center"/>
    </xf>
    <xf numFmtId="4" fontId="21" fillId="0" borderId="44" xfId="75" applyNumberFormat="1" applyFont="1" applyFill="1" applyBorder="1" applyAlignment="1">
      <alignment horizontal="left" vertical="center" wrapText="1"/>
    </xf>
    <xf numFmtId="49" fontId="0" fillId="0" borderId="0" xfId="0" applyNumberFormat="1" applyFont="1" applyAlignment="1">
      <alignment horizontal="center"/>
    </xf>
    <xf numFmtId="0" fontId="65" fillId="0" borderId="0" xfId="0" applyFont="1" applyAlignment="1">
      <alignment horizontal="center" vertical="center" wrapText="1"/>
    </xf>
    <xf numFmtId="0" fontId="73" fillId="0" borderId="0" xfId="0" applyFont="1" applyAlignment="1">
      <alignment horizontal="center"/>
    </xf>
    <xf numFmtId="0" fontId="26" fillId="0" borderId="0" xfId="71" applyFont="1" applyAlignment="1">
      <alignment horizontal="center"/>
    </xf>
    <xf numFmtId="0" fontId="21" fillId="0" borderId="0" xfId="71" applyFont="1" applyAlignment="1">
      <alignment horizontal="left"/>
    </xf>
    <xf numFmtId="0" fontId="65" fillId="0" borderId="0" xfId="72" applyFont="1" applyAlignment="1">
      <alignment horizontal="center"/>
    </xf>
    <xf numFmtId="0" fontId="65" fillId="0" borderId="0" xfId="72" applyFont="1" applyAlignment="1">
      <alignment horizontal="center" vertical="center" shrinkToFit="1"/>
    </xf>
    <xf numFmtId="0" fontId="29" fillId="24" borderId="0" xfId="70" applyFont="1" applyFill="1" applyAlignment="1">
      <alignment horizontal="center"/>
    </xf>
    <xf numFmtId="0" fontId="26" fillId="25" borderId="15" xfId="71" applyFont="1" applyFill="1" applyBorder="1" applyAlignment="1">
      <alignment horizontal="center"/>
    </xf>
    <xf numFmtId="0" fontId="26" fillId="25" borderId="106" xfId="71" applyFont="1" applyFill="1" applyBorder="1" applyAlignment="1">
      <alignment horizontal="center"/>
    </xf>
    <xf numFmtId="0" fontId="26" fillId="25" borderId="94" xfId="71" applyFont="1" applyFill="1" applyBorder="1" applyAlignment="1">
      <alignment horizontal="center"/>
    </xf>
    <xf numFmtId="0" fontId="24" fillId="0" borderId="64" xfId="71" applyFont="1" applyBorder="1" applyAlignment="1">
      <alignment horizontal="center" vertical="center"/>
    </xf>
    <xf numFmtId="0" fontId="24" fillId="0" borderId="21" xfId="71" applyFont="1" applyBorder="1" applyAlignment="1">
      <alignment horizontal="center" vertical="center"/>
    </xf>
    <xf numFmtId="0" fontId="24" fillId="0" borderId="19" xfId="71" applyFont="1" applyBorder="1" applyAlignment="1">
      <alignment horizontal="center" vertical="center"/>
    </xf>
    <xf numFmtId="0" fontId="24" fillId="0" borderId="64" xfId="71" applyFont="1" applyBorder="1" applyAlignment="1">
      <alignment horizontal="left"/>
    </xf>
    <xf numFmtId="0" fontId="24" fillId="0" borderId="21" xfId="71" applyFont="1" applyBorder="1" applyAlignment="1">
      <alignment horizontal="left"/>
    </xf>
    <xf numFmtId="0" fontId="24" fillId="0" borderId="19" xfId="71" applyFont="1" applyBorder="1" applyAlignment="1">
      <alignment horizontal="left"/>
    </xf>
    <xf numFmtId="0" fontId="21" fillId="0" borderId="38" xfId="71" applyFont="1" applyBorder="1" applyAlignment="1">
      <alignment horizontal="left"/>
    </xf>
    <xf numFmtId="0" fontId="21" fillId="0" borderId="125" xfId="71" applyFont="1" applyBorder="1" applyAlignment="1">
      <alignment horizontal="left"/>
    </xf>
    <xf numFmtId="0" fontId="21" fillId="0" borderId="15" xfId="71" applyFont="1" applyBorder="1" applyAlignment="1">
      <alignment horizontal="left"/>
    </xf>
    <xf numFmtId="0" fontId="21" fillId="0" borderId="106" xfId="71" applyFont="1" applyBorder="1" applyAlignment="1">
      <alignment horizontal="left"/>
    </xf>
    <xf numFmtId="0" fontId="21" fillId="0" borderId="43" xfId="71" applyFont="1" applyBorder="1" applyAlignment="1">
      <alignment horizontal="left"/>
    </xf>
    <xf numFmtId="0" fontId="21" fillId="0" borderId="35" xfId="71" applyFont="1" applyBorder="1" applyAlignment="1">
      <alignment horizontal="left"/>
    </xf>
    <xf numFmtId="0" fontId="21" fillId="0" borderId="111" xfId="71" applyFont="1" applyBorder="1" applyAlignment="1">
      <alignment horizontal="left"/>
    </xf>
    <xf numFmtId="0" fontId="21" fillId="0" borderId="44" xfId="71" applyFont="1" applyBorder="1" applyAlignment="1">
      <alignment horizontal="left"/>
    </xf>
    <xf numFmtId="0" fontId="42" fillId="0" borderId="24" xfId="71" applyFont="1" applyBorder="1" applyAlignment="1">
      <alignment horizontal="left"/>
    </xf>
    <xf numFmtId="0" fontId="21" fillId="0" borderId="48" xfId="71" applyFont="1" applyBorder="1" applyAlignment="1">
      <alignment horizontal="left"/>
    </xf>
    <xf numFmtId="0" fontId="21" fillId="0" borderId="49" xfId="71" applyFont="1" applyBorder="1" applyAlignment="1">
      <alignment horizontal="left"/>
    </xf>
    <xf numFmtId="0" fontId="21" fillId="0" borderId="11" xfId="71" applyFont="1" applyBorder="1" applyAlignment="1">
      <alignment horizontal="left"/>
    </xf>
    <xf numFmtId="0" fontId="21" fillId="0" borderId="19" xfId="71" applyFont="1" applyBorder="1" applyAlignment="1">
      <alignment horizontal="left"/>
    </xf>
    <xf numFmtId="0" fontId="21" fillId="0" borderId="24" xfId="71" applyFont="1" applyBorder="1" applyAlignment="1">
      <alignment horizontal="left"/>
    </xf>
    <xf numFmtId="0" fontId="21" fillId="0" borderId="93" xfId="71" applyFont="1" applyBorder="1" applyAlignment="1">
      <alignment horizontal="left"/>
    </xf>
    <xf numFmtId="0" fontId="21" fillId="0" borderId="34" xfId="71" applyFont="1" applyBorder="1" applyAlignment="1">
      <alignment horizontal="left"/>
    </xf>
    <xf numFmtId="0" fontId="21" fillId="0" borderId="96" xfId="71" applyFont="1" applyBorder="1" applyAlignment="1">
      <alignment horizontal="left"/>
    </xf>
    <xf numFmtId="0" fontId="24" fillId="0" borderId="24" xfId="71" applyFont="1" applyBorder="1" applyAlignment="1">
      <alignment horizontal="left"/>
    </xf>
    <xf numFmtId="0" fontId="24" fillId="0" borderId="40" xfId="71" applyFont="1" applyBorder="1" applyAlignment="1">
      <alignment horizontal="left"/>
    </xf>
    <xf numFmtId="0" fontId="21" fillId="0" borderId="40" xfId="71" applyFont="1" applyBorder="1" applyAlignment="1">
      <alignment horizontal="left"/>
    </xf>
    <xf numFmtId="49" fontId="48" fillId="0" borderId="46" xfId="71" applyNumberFormat="1" applyFont="1" applyBorder="1" applyAlignment="1">
      <alignment horizontal="center" vertical="center"/>
    </xf>
    <xf numFmtId="49" fontId="48" fillId="0" borderId="67" xfId="71" applyNumberFormat="1" applyFont="1" applyBorder="1" applyAlignment="1">
      <alignment horizontal="center" vertical="center"/>
    </xf>
    <xf numFmtId="49" fontId="48" fillId="0" borderId="53" xfId="71" applyNumberFormat="1" applyFont="1" applyBorder="1" applyAlignment="1">
      <alignment horizontal="center" vertical="center"/>
    </xf>
    <xf numFmtId="0" fontId="24" fillId="0" borderId="22" xfId="71" applyFont="1" applyBorder="1" applyAlignment="1">
      <alignment horizontal="center"/>
    </xf>
    <xf numFmtId="0" fontId="24" fillId="0" borderId="24" xfId="71" applyFont="1" applyBorder="1" applyAlignment="1">
      <alignment horizontal="center"/>
    </xf>
    <xf numFmtId="0" fontId="24" fillId="0" borderId="40" xfId="71" applyFont="1" applyBorder="1" applyAlignment="1">
      <alignment horizontal="center"/>
    </xf>
    <xf numFmtId="49" fontId="21" fillId="0" borderId="90" xfId="71" applyNumberFormat="1" applyFont="1" applyFill="1" applyBorder="1" applyAlignment="1">
      <alignment horizontal="center" vertical="center" textRotation="90" wrapText="1"/>
    </xf>
    <xf numFmtId="49" fontId="21" fillId="0" borderId="67" xfId="71" applyNumberFormat="1" applyFont="1" applyFill="1" applyBorder="1" applyAlignment="1">
      <alignment horizontal="center" vertical="center" textRotation="90" wrapText="1"/>
    </xf>
    <xf numFmtId="49" fontId="21" fillId="0" borderId="53" xfId="71" applyNumberFormat="1" applyFont="1" applyFill="1" applyBorder="1" applyAlignment="1">
      <alignment horizontal="center" vertical="center" textRotation="90" wrapText="1"/>
    </xf>
    <xf numFmtId="0" fontId="100" fillId="0" borderId="0" xfId="57" applyFont="1" applyFill="1" applyBorder="1" applyAlignment="1">
      <alignment horizontal="center"/>
    </xf>
    <xf numFmtId="0" fontId="24" fillId="0" borderId="22" xfId="70" applyFont="1" applyBorder="1" applyAlignment="1">
      <alignment horizontal="center"/>
    </xf>
    <xf numFmtId="0" fontId="24" fillId="0" borderId="24" xfId="70" applyFont="1" applyBorder="1" applyAlignment="1">
      <alignment horizontal="center"/>
    </xf>
    <xf numFmtId="0" fontId="24" fillId="0" borderId="40" xfId="70" applyFont="1" applyBorder="1" applyAlignment="1">
      <alignment horizontal="center"/>
    </xf>
    <xf numFmtId="49" fontId="45" fillId="0" borderId="46" xfId="71" applyNumberFormat="1" applyFont="1" applyBorder="1" applyAlignment="1">
      <alignment horizontal="center" vertical="center"/>
    </xf>
    <xf numFmtId="49" fontId="45" fillId="0" borderId="67" xfId="71" applyNumberFormat="1" applyFont="1" applyBorder="1" applyAlignment="1">
      <alignment horizontal="center" vertical="center"/>
    </xf>
    <xf numFmtId="49" fontId="45" fillId="0" borderId="29" xfId="71" applyNumberFormat="1" applyFont="1" applyBorder="1" applyAlignment="1">
      <alignment horizontal="center" vertical="center"/>
    </xf>
    <xf numFmtId="49" fontId="23" fillId="25" borderId="0" xfId="75" applyNumberFormat="1" applyFont="1" applyFill="1" applyBorder="1" applyAlignment="1">
      <alignment horizontal="center"/>
    </xf>
    <xf numFmtId="0" fontId="52" fillId="65" borderId="19" xfId="75" applyFont="1" applyFill="1" applyBorder="1" applyAlignment="1">
      <alignment horizontal="left" vertical="center" wrapText="1"/>
    </xf>
    <xf numFmtId="0" fontId="52" fillId="65" borderId="24" xfId="75" applyFont="1" applyFill="1" applyBorder="1" applyAlignment="1">
      <alignment horizontal="left" vertical="center" wrapText="1"/>
    </xf>
    <xf numFmtId="0" fontId="52" fillId="26" borderId="19" xfId="75" applyFont="1" applyFill="1" applyBorder="1" applyAlignment="1">
      <alignment horizontal="left" vertical="center" wrapText="1"/>
    </xf>
    <xf numFmtId="0" fontId="52" fillId="26" borderId="24" xfId="75" applyFont="1" applyFill="1" applyBorder="1" applyAlignment="1">
      <alignment horizontal="left" vertical="center" wrapText="1"/>
    </xf>
    <xf numFmtId="0" fontId="52" fillId="67" borderId="19" xfId="75" applyFont="1" applyFill="1" applyBorder="1" applyAlignment="1">
      <alignment horizontal="left" vertical="center" wrapText="1"/>
    </xf>
    <xf numFmtId="0" fontId="52" fillId="67" borderId="24" xfId="75" applyFont="1" applyFill="1" applyBorder="1" applyAlignment="1">
      <alignment horizontal="left" vertical="center" wrapText="1"/>
    </xf>
    <xf numFmtId="4" fontId="52" fillId="0" borderId="11" xfId="68" applyNumberFormat="1" applyFont="1" applyFill="1" applyBorder="1" applyAlignment="1">
      <alignment horizontal="right" indent="1"/>
    </xf>
    <xf numFmtId="0" fontId="29" fillId="0" borderId="0" xfId="68" applyFont="1" applyAlignment="1">
      <alignment horizontal="center"/>
    </xf>
    <xf numFmtId="0" fontId="26" fillId="0" borderId="0" xfId="68" applyFont="1" applyAlignment="1">
      <alignment horizontal="center"/>
    </xf>
    <xf numFmtId="0" fontId="38" fillId="0" borderId="0" xfId="68" applyFont="1" applyAlignment="1">
      <alignment horizontal="center"/>
    </xf>
    <xf numFmtId="0" fontId="52" fillId="0" borderId="90" xfId="68" applyFont="1" applyBorder="1" applyAlignment="1">
      <alignment horizontal="center" vertical="center"/>
    </xf>
    <xf numFmtId="0" fontId="52" fillId="0" borderId="53" xfId="68" applyFont="1" applyBorder="1" applyAlignment="1">
      <alignment horizontal="center" vertical="center"/>
    </xf>
    <xf numFmtId="4" fontId="72" fillId="61" borderId="11" xfId="68" applyNumberFormat="1" applyFont="1" applyFill="1" applyBorder="1" applyAlignment="1">
      <alignment horizontal="right" indent="1"/>
    </xf>
    <xf numFmtId="0" fontId="38" fillId="0" borderId="11" xfId="68" applyFont="1" applyBorder="1" applyAlignment="1">
      <alignment horizontal="left"/>
    </xf>
    <xf numFmtId="4" fontId="52" fillId="67" borderId="11" xfId="68" applyNumberFormat="1" applyFont="1" applyFill="1" applyBorder="1" applyAlignment="1">
      <alignment horizontal="right" indent="1"/>
    </xf>
    <xf numFmtId="0" fontId="38" fillId="0" borderId="90" xfId="68" applyFont="1" applyBorder="1" applyAlignment="1">
      <alignment horizontal="center" vertical="center"/>
    </xf>
    <xf numFmtId="0" fontId="38" fillId="0" borderId="53" xfId="68" applyFont="1" applyBorder="1" applyAlignment="1">
      <alignment horizontal="center" vertical="center"/>
    </xf>
    <xf numFmtId="4" fontId="52" fillId="66" borderId="11" xfId="68" applyNumberFormat="1" applyFont="1" applyFill="1" applyBorder="1" applyAlignment="1">
      <alignment horizontal="right" indent="1"/>
    </xf>
    <xf numFmtId="4" fontId="52" fillId="62" borderId="11" xfId="68" applyNumberFormat="1" applyFont="1" applyFill="1" applyBorder="1" applyAlignment="1">
      <alignment horizontal="right" indent="1"/>
    </xf>
    <xf numFmtId="49" fontId="26" fillId="0" borderId="0" xfId="75" applyNumberFormat="1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5" fillId="0" borderId="60" xfId="75" applyFont="1" applyBorder="1" applyAlignment="1">
      <alignment horizontal="center" vertical="center"/>
    </xf>
    <xf numFmtId="0" fontId="25" fillId="0" borderId="34" xfId="75" applyFont="1" applyBorder="1" applyAlignment="1">
      <alignment horizontal="center" vertical="center"/>
    </xf>
    <xf numFmtId="0" fontId="24" fillId="62" borderId="39" xfId="81" applyFont="1" applyFill="1" applyBorder="1" applyAlignment="1">
      <alignment horizontal="center" vertical="center" wrapText="1"/>
    </xf>
    <xf numFmtId="0" fontId="24" fillId="62" borderId="46" xfId="8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21" fillId="66" borderId="46" xfId="0" applyFont="1" applyFill="1" applyBorder="1" applyAlignment="1">
      <alignment horizontal="center" vertical="center" wrapText="1"/>
    </xf>
    <xf numFmtId="0" fontId="21" fillId="66" borderId="67" xfId="0" applyFont="1" applyFill="1" applyBorder="1" applyAlignment="1">
      <alignment horizontal="center" vertical="center" wrapText="1"/>
    </xf>
    <xf numFmtId="0" fontId="21" fillId="66" borderId="53" xfId="0" applyFont="1" applyFill="1" applyBorder="1" applyAlignment="1">
      <alignment horizontal="center" vertical="center" wrapText="1"/>
    </xf>
    <xf numFmtId="4" fontId="57" fillId="0" borderId="0" xfId="75" applyNumberFormat="1" applyFont="1" applyFill="1" applyBorder="1" applyAlignment="1">
      <alignment horizontal="center" vertical="center" wrapText="1"/>
    </xf>
    <xf numFmtId="4" fontId="24" fillId="0" borderId="57" xfId="81" applyNumberFormat="1" applyFont="1" applyFill="1" applyBorder="1" applyAlignment="1">
      <alignment horizontal="center" vertical="center" wrapText="1"/>
    </xf>
    <xf numFmtId="4" fontId="24" fillId="0" borderId="54" xfId="81" applyNumberFormat="1" applyFont="1" applyFill="1" applyBorder="1" applyAlignment="1">
      <alignment horizontal="center" vertical="center" wrapText="1"/>
    </xf>
    <xf numFmtId="0" fontId="24" fillId="0" borderId="56" xfId="0" applyFont="1" applyFill="1" applyBorder="1" applyAlignment="1">
      <alignment horizontal="center" vertical="center" wrapText="1"/>
    </xf>
    <xf numFmtId="0" fontId="24" fillId="0" borderId="136" xfId="0" applyFont="1" applyFill="1" applyBorder="1" applyAlignment="1">
      <alignment horizontal="center" vertical="center" wrapText="1"/>
    </xf>
    <xf numFmtId="0" fontId="25" fillId="0" borderId="57" xfId="75" applyFont="1" applyBorder="1" applyAlignment="1">
      <alignment horizontal="center" vertical="center"/>
    </xf>
    <xf numFmtId="0" fontId="25" fillId="0" borderId="54" xfId="75" applyFont="1" applyBorder="1" applyAlignment="1">
      <alignment horizontal="center" vertical="center"/>
    </xf>
    <xf numFmtId="0" fontId="24" fillId="62" borderId="39" xfId="80" applyFont="1" applyFill="1" applyBorder="1" applyAlignment="1">
      <alignment horizontal="center" vertical="center" wrapText="1"/>
    </xf>
    <xf numFmtId="0" fontId="24" fillId="62" borderId="46" xfId="80" applyFont="1" applyFill="1" applyBorder="1" applyAlignment="1">
      <alignment horizontal="center" vertical="center" wrapText="1"/>
    </xf>
    <xf numFmtId="0" fontId="26" fillId="29" borderId="0" xfId="70" applyFont="1" applyFill="1" applyBorder="1" applyAlignment="1">
      <alignment horizontal="center"/>
    </xf>
    <xf numFmtId="0" fontId="24" fillId="0" borderId="22" xfId="70" applyFont="1" applyBorder="1" applyAlignment="1">
      <alignment horizontal="center" vertical="center"/>
    </xf>
    <xf numFmtId="0" fontId="24" fillId="0" borderId="24" xfId="70" applyFont="1" applyBorder="1" applyAlignment="1">
      <alignment horizontal="center" vertical="center"/>
    </xf>
    <xf numFmtId="0" fontId="24" fillId="0" borderId="40" xfId="70" applyFont="1" applyBorder="1" applyAlignment="1">
      <alignment horizontal="center" vertical="center"/>
    </xf>
    <xf numFmtId="0" fontId="46" fillId="0" borderId="58" xfId="70" applyFont="1" applyBorder="1" applyAlignment="1">
      <alignment horizontal="left"/>
    </xf>
    <xf numFmtId="0" fontId="46" fillId="0" borderId="60" xfId="70" applyFont="1" applyBorder="1" applyAlignment="1">
      <alignment horizontal="left"/>
    </xf>
    <xf numFmtId="0" fontId="21" fillId="0" borderId="99" xfId="70" applyFont="1" applyBorder="1" applyAlignment="1">
      <alignment horizontal="left"/>
    </xf>
    <xf numFmtId="0" fontId="21" fillId="0" borderId="93" xfId="70" applyFont="1" applyBorder="1" applyAlignment="1">
      <alignment horizontal="left"/>
    </xf>
    <xf numFmtId="0" fontId="21" fillId="0" borderId="51" xfId="70" applyFont="1" applyBorder="1" applyAlignment="1">
      <alignment horizontal="left"/>
    </xf>
    <xf numFmtId="0" fontId="21" fillId="0" borderId="43" xfId="70" applyFont="1" applyBorder="1" applyAlignment="1">
      <alignment horizontal="left"/>
    </xf>
    <xf numFmtId="0" fontId="21" fillId="64" borderId="51" xfId="70" applyFont="1" applyFill="1" applyBorder="1" applyAlignment="1">
      <alignment horizontal="left"/>
    </xf>
    <xf numFmtId="0" fontId="21" fillId="64" borderId="43" xfId="70" applyFont="1" applyFill="1" applyBorder="1" applyAlignment="1">
      <alignment horizontal="left"/>
    </xf>
    <xf numFmtId="0" fontId="21" fillId="64" borderId="86" xfId="70" applyFont="1" applyFill="1" applyBorder="1" applyAlignment="1">
      <alignment horizontal="left"/>
    </xf>
    <xf numFmtId="0" fontId="21" fillId="64" borderId="47" xfId="70" applyFont="1" applyFill="1" applyBorder="1" applyAlignment="1">
      <alignment horizontal="left"/>
    </xf>
    <xf numFmtId="0" fontId="21" fillId="64" borderId="52" xfId="70" applyFont="1" applyFill="1" applyBorder="1" applyAlignment="1">
      <alignment horizontal="left"/>
    </xf>
    <xf numFmtId="0" fontId="21" fillId="64" borderId="44" xfId="70" applyFont="1" applyFill="1" applyBorder="1" applyAlignment="1">
      <alignment horizontal="left"/>
    </xf>
    <xf numFmtId="49" fontId="26" fillId="0" borderId="0" xfId="75" applyNumberFormat="1" applyFont="1" applyFill="1" applyAlignment="1">
      <alignment horizontal="left"/>
    </xf>
    <xf numFmtId="0" fontId="46" fillId="0" borderId="64" xfId="70" applyFont="1" applyBorder="1" applyAlignment="1">
      <alignment horizontal="left"/>
    </xf>
    <xf numFmtId="0" fontId="46" fillId="0" borderId="18" xfId="70" applyFont="1" applyBorder="1" applyAlignment="1">
      <alignment horizontal="left"/>
    </xf>
    <xf numFmtId="0" fontId="48" fillId="0" borderId="99" xfId="70" applyFont="1" applyBorder="1" applyAlignment="1">
      <alignment horizontal="left"/>
    </xf>
    <xf numFmtId="0" fontId="48" fillId="0" borderId="93" xfId="70" applyFont="1" applyBorder="1" applyAlignment="1">
      <alignment horizontal="left"/>
    </xf>
    <xf numFmtId="0" fontId="48" fillId="0" borderId="51" xfId="70" applyFont="1" applyBorder="1" applyAlignment="1">
      <alignment horizontal="left"/>
    </xf>
    <xf numFmtId="0" fontId="48" fillId="0" borderId="43" xfId="70" applyFont="1" applyBorder="1" applyAlignment="1">
      <alignment horizontal="left"/>
    </xf>
    <xf numFmtId="0" fontId="48" fillId="0" borderId="136" xfId="70" applyFont="1" applyBorder="1" applyAlignment="1">
      <alignment horizontal="left"/>
    </xf>
    <xf numFmtId="0" fontId="48" fillId="0" borderId="96" xfId="70" applyFont="1" applyBorder="1" applyAlignment="1">
      <alignment horizontal="left"/>
    </xf>
    <xf numFmtId="0" fontId="26" fillId="0" borderId="0" xfId="81" applyFont="1" applyFill="1" applyAlignment="1">
      <alignment horizontal="left"/>
    </xf>
    <xf numFmtId="0" fontId="48" fillId="0" borderId="98" xfId="70" applyFont="1" applyBorder="1" applyAlignment="1">
      <alignment horizontal="left"/>
    </xf>
    <xf numFmtId="0" fontId="48" fillId="0" borderId="19" xfId="70" applyFont="1" applyBorder="1" applyAlignment="1">
      <alignment horizontal="left"/>
    </xf>
    <xf numFmtId="0" fontId="46" fillId="0" borderId="24" xfId="70" applyFont="1" applyBorder="1" applyAlignment="1">
      <alignment horizontal="left"/>
    </xf>
    <xf numFmtId="49" fontId="26" fillId="0" borderId="0" xfId="75" applyNumberFormat="1" applyFont="1" applyFill="1" applyAlignment="1">
      <alignment horizontal="left" wrapText="1"/>
    </xf>
    <xf numFmtId="0" fontId="48" fillId="0" borderId="126" xfId="70" applyFont="1" applyBorder="1" applyAlignment="1">
      <alignment horizontal="left"/>
    </xf>
    <xf numFmtId="0" fontId="48" fillId="0" borderId="49" xfId="70" applyFont="1" applyBorder="1" applyAlignment="1">
      <alignment horizontal="left"/>
    </xf>
    <xf numFmtId="0" fontId="48" fillId="0" borderId="94" xfId="70" applyFont="1" applyBorder="1" applyAlignment="1">
      <alignment horizontal="left"/>
    </xf>
    <xf numFmtId="0" fontId="48" fillId="0" borderId="15" xfId="70" applyFont="1" applyBorder="1" applyAlignment="1">
      <alignment horizontal="left"/>
    </xf>
    <xf numFmtId="0" fontId="48" fillId="0" borderId="95" xfId="70" applyFont="1" applyBorder="1" applyAlignment="1">
      <alignment horizontal="left"/>
    </xf>
    <xf numFmtId="0" fontId="48" fillId="0" borderId="35" xfId="70" applyFont="1" applyBorder="1" applyAlignment="1">
      <alignment horizontal="left"/>
    </xf>
    <xf numFmtId="0" fontId="21" fillId="0" borderId="0" xfId="0" applyFont="1" applyAlignment="1">
      <alignment horizontal="right"/>
    </xf>
    <xf numFmtId="0" fontId="48" fillId="0" borderId="24" xfId="7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107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45" fillId="0" borderId="126" xfId="74" applyFont="1" applyBorder="1" applyAlignment="1">
      <alignment horizontal="left"/>
    </xf>
    <xf numFmtId="0" fontId="45" fillId="0" borderId="49" xfId="74" applyFont="1" applyBorder="1" applyAlignment="1">
      <alignment horizontal="left"/>
    </xf>
    <xf numFmtId="0" fontId="45" fillId="0" borderId="95" xfId="74" applyFont="1" applyBorder="1" applyAlignment="1">
      <alignment horizontal="left"/>
    </xf>
    <xf numFmtId="0" fontId="45" fillId="0" borderId="35" xfId="74" applyFont="1" applyBorder="1" applyAlignment="1">
      <alignment horizontal="left"/>
    </xf>
    <xf numFmtId="49" fontId="26" fillId="0" borderId="0" xfId="75" applyNumberFormat="1" applyFont="1" applyFill="1" applyAlignment="1">
      <alignment horizontal="center" vertical="center"/>
    </xf>
    <xf numFmtId="0" fontId="25" fillId="0" borderId="55" xfId="75" applyFont="1" applyBorder="1" applyAlignment="1">
      <alignment horizontal="center" vertical="center"/>
    </xf>
    <xf numFmtId="0" fontId="25" fillId="0" borderId="41" xfId="75" applyFont="1" applyBorder="1" applyAlignment="1">
      <alignment horizontal="center" vertical="center"/>
    </xf>
    <xf numFmtId="0" fontId="25" fillId="0" borderId="38" xfId="75" applyFont="1" applyBorder="1" applyAlignment="1">
      <alignment horizontal="center" vertical="center"/>
    </xf>
    <xf numFmtId="0" fontId="25" fillId="0" borderId="35" xfId="75" applyFont="1" applyBorder="1" applyAlignment="1">
      <alignment horizontal="center" vertical="center"/>
    </xf>
    <xf numFmtId="0" fontId="35" fillId="63" borderId="56" xfId="0" applyFont="1" applyFill="1" applyBorder="1" applyAlignment="1">
      <alignment horizontal="center" vertical="center" wrapText="1"/>
    </xf>
    <xf numFmtId="0" fontId="35" fillId="63" borderId="136" xfId="0" applyFont="1" applyFill="1" applyBorder="1" applyAlignment="1">
      <alignment horizontal="center" vertical="center" wrapText="1"/>
    </xf>
    <xf numFmtId="4" fontId="24" fillId="0" borderId="90" xfId="81" applyNumberFormat="1" applyFont="1" applyFill="1" applyBorder="1" applyAlignment="1">
      <alignment horizontal="center" vertical="center" wrapText="1"/>
    </xf>
    <xf numFmtId="4" fontId="24" fillId="0" borderId="53" xfId="81" applyNumberFormat="1" applyFont="1" applyFill="1" applyBorder="1" applyAlignment="1">
      <alignment horizontal="center" vertical="center" wrapText="1"/>
    </xf>
    <xf numFmtId="0" fontId="24" fillId="62" borderId="32" xfId="81" applyFont="1" applyFill="1" applyBorder="1" applyAlignment="1">
      <alignment horizontal="center" vertical="center" wrapText="1"/>
    </xf>
    <xf numFmtId="0" fontId="24" fillId="0" borderId="0" xfId="61" applyFont="1" applyFill="1" applyBorder="1" applyAlignment="1">
      <alignment horizontal="center" vertical="center" wrapText="1"/>
    </xf>
    <xf numFmtId="0" fontId="24" fillId="0" borderId="58" xfId="61" applyFont="1" applyFill="1" applyBorder="1" applyAlignment="1">
      <alignment horizontal="center" vertical="center" wrapText="1"/>
    </xf>
    <xf numFmtId="0" fontId="24" fillId="0" borderId="33" xfId="61" applyFont="1" applyFill="1" applyBorder="1" applyAlignment="1">
      <alignment horizontal="center" vertical="center" wrapText="1"/>
    </xf>
    <xf numFmtId="4" fontId="24" fillId="0" borderId="93" xfId="81" applyNumberFormat="1" applyFont="1" applyFill="1" applyBorder="1" applyAlignment="1">
      <alignment horizontal="center" vertical="center" wrapText="1"/>
    </xf>
    <xf numFmtId="4" fontId="24" fillId="0" borderId="44" xfId="81" applyNumberFormat="1" applyFont="1" applyFill="1" applyBorder="1" applyAlignment="1">
      <alignment horizontal="center" vertical="center" wrapText="1"/>
    </xf>
    <xf numFmtId="0" fontId="24" fillId="61" borderId="39" xfId="81" applyFont="1" applyFill="1" applyBorder="1" applyAlignment="1">
      <alignment horizontal="center" vertical="center" wrapText="1"/>
    </xf>
    <xf numFmtId="0" fontId="24" fillId="61" borderId="32" xfId="81" applyFont="1" applyFill="1" applyBorder="1" applyAlignment="1">
      <alignment horizontal="center" vertical="center" wrapText="1"/>
    </xf>
    <xf numFmtId="0" fontId="25" fillId="0" borderId="92" xfId="75" applyFont="1" applyBorder="1" applyAlignment="1">
      <alignment horizontal="center" vertical="center"/>
    </xf>
    <xf numFmtId="0" fontId="25" fillId="0" borderId="95" xfId="75" applyFont="1" applyBorder="1" applyAlignment="1">
      <alignment horizontal="center" vertical="center"/>
    </xf>
    <xf numFmtId="0" fontId="24" fillId="61" borderId="46" xfId="81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horizontal="center" vertical="center" wrapText="1"/>
    </xf>
    <xf numFmtId="0" fontId="24" fillId="0" borderId="97" xfId="0" applyFont="1" applyFill="1" applyBorder="1" applyAlignment="1">
      <alignment horizontal="center" vertical="center" wrapText="1"/>
    </xf>
    <xf numFmtId="4" fontId="24" fillId="0" borderId="102" xfId="81" applyNumberFormat="1" applyFont="1" applyFill="1" applyBorder="1" applyAlignment="1">
      <alignment horizontal="center" vertical="center" wrapText="1"/>
    </xf>
    <xf numFmtId="4" fontId="24" fillId="0" borderId="96" xfId="81" applyNumberFormat="1" applyFont="1" applyFill="1" applyBorder="1" applyAlignment="1">
      <alignment horizontal="center" vertical="center" wrapText="1"/>
    </xf>
    <xf numFmtId="0" fontId="21" fillId="0" borderId="0" xfId="61" applyFont="1" applyAlignment="1">
      <alignment horizontal="center"/>
    </xf>
    <xf numFmtId="0" fontId="24" fillId="0" borderId="59" xfId="61" applyFont="1" applyFill="1" applyBorder="1" applyAlignment="1">
      <alignment horizontal="center" vertical="center" wrapText="1"/>
    </xf>
    <xf numFmtId="0" fontId="24" fillId="0" borderId="97" xfId="61" applyFont="1" applyFill="1" applyBorder="1" applyAlignment="1">
      <alignment horizontal="center" vertical="center" wrapText="1"/>
    </xf>
    <xf numFmtId="4" fontId="21" fillId="0" borderId="107" xfId="75" applyNumberFormat="1" applyFont="1" applyBorder="1" applyAlignment="1">
      <alignment horizontal="left" vertical="center" wrapText="1"/>
    </xf>
    <xf numFmtId="0" fontId="26" fillId="68" borderId="0" xfId="75" applyFont="1" applyFill="1" applyAlignment="1">
      <alignment horizontal="center" vertical="center"/>
    </xf>
  </cellXfs>
  <cellStyles count="113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čárky 2" xfId="39"/>
    <cellStyle name="čárky 3" xfId="40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ázev 2" xfId="54"/>
    <cellStyle name="Neutrální" xfId="55" builtinId="28" customBuiltin="1"/>
    <cellStyle name="Neutrální 2" xfId="56"/>
    <cellStyle name="Normální" xfId="0" builtinId="0"/>
    <cellStyle name="Normální 10" xfId="57"/>
    <cellStyle name="normální 2" xfId="58"/>
    <cellStyle name="Normální 3" xfId="59"/>
    <cellStyle name="Normální 4" xfId="60"/>
    <cellStyle name="Normální 5" xfId="61"/>
    <cellStyle name="Normální 6" xfId="62"/>
    <cellStyle name="Normální 7" xfId="63"/>
    <cellStyle name="Normální 8" xfId="64"/>
    <cellStyle name="Normální 9" xfId="65"/>
    <cellStyle name="normální_01 Sumář požad. odborů+návrh EO II. z 09-09-2009" xfId="66"/>
    <cellStyle name="normální_03. Ekonomický" xfId="67"/>
    <cellStyle name="normální_05 Návrh rozpočtu 2009 - tabulky" xfId="68"/>
    <cellStyle name="normální_05. Návrh rozpočtu 2009 - rozpis příjmů" xfId="69"/>
    <cellStyle name="normální_05. Návrh rozpočtu 2009 - rozpis příjmů 2" xfId="70"/>
    <cellStyle name="normální_05. Návrh rozpočtu 2009 - rozpis příjmů_03. Tabulková část 2013" xfId="71"/>
    <cellStyle name="normální_07  Návrh rozpočtu 2010 - výdaje peněžních fondů" xfId="72"/>
    <cellStyle name="normální_2. čtení rozpočtu 2006 - příjmy" xfId="73"/>
    <cellStyle name="normální_2. Rozpočet 2007 - tabulky" xfId="74"/>
    <cellStyle name="normální_Rozpis výdajů 03 bez PO" xfId="75"/>
    <cellStyle name="normální_Rozpis výdajů 03 bez PO 2 2" xfId="76"/>
    <cellStyle name="normální_Rozpis výdajů 03 bez PO 3" xfId="77"/>
    <cellStyle name="normální_Rozpis výdajů 03 bez PO_03. Ekonomický" xfId="78"/>
    <cellStyle name="normální_Rozpis výdajů 03 bez PO_04 - OSMTVS" xfId="79"/>
    <cellStyle name="normální_Rozpis výdajů 03 bez PO_07  Návrh rozpočtu 2010 - výdaje peněžních fondů" xfId="80"/>
    <cellStyle name="normální_Rozpis výdajů 03 bez PO_07  Návrh rozpočtu 2010 - výdaje peněžních fondů 2" xfId="81"/>
    <cellStyle name="normální_Rozpis výdajů 03 bez PO_UR 2008 1-168 tisk" xfId="82"/>
    <cellStyle name="normální_Rozpočet 2004 (ZK)" xfId="83"/>
    <cellStyle name="normální_Rozpočet 2005 (ZK)" xfId="84"/>
    <cellStyle name="Poznámka" xfId="85" builtinId="10" customBuiltin="1"/>
    <cellStyle name="Poznámka 2" xfId="86"/>
    <cellStyle name="Propojená buňka" xfId="87" builtinId="24" customBuiltin="1"/>
    <cellStyle name="Propojená buňka 2" xfId="88"/>
    <cellStyle name="Správně" xfId="89" builtinId="26" customBuiltin="1"/>
    <cellStyle name="Správně 2" xfId="90"/>
    <cellStyle name="Text upozornění" xfId="91" builtinId="11" customBuiltin="1"/>
    <cellStyle name="Text upozornění 2" xfId="92"/>
    <cellStyle name="Vstup" xfId="93" builtinId="20" customBuiltin="1"/>
    <cellStyle name="Vstup 2" xfId="94"/>
    <cellStyle name="Výpočet" xfId="95" builtinId="22" customBuiltin="1"/>
    <cellStyle name="Výpočet 2" xfId="96"/>
    <cellStyle name="Výstup" xfId="97" builtinId="21" customBuiltin="1"/>
    <cellStyle name="Výstup 2" xfId="98"/>
    <cellStyle name="Vysvětlující text" xfId="99" builtinId="53" customBuiltin="1"/>
    <cellStyle name="Vysvětlující text 2" xfId="100"/>
    <cellStyle name="Zvýraznění 1" xfId="101" builtinId="29" customBuiltin="1"/>
    <cellStyle name="Zvýraznění 1 2" xfId="102"/>
    <cellStyle name="Zvýraznění 2" xfId="103" builtinId="33" customBuiltin="1"/>
    <cellStyle name="Zvýraznění 2 2" xfId="104"/>
    <cellStyle name="Zvýraznění 3" xfId="105" builtinId="37" customBuiltin="1"/>
    <cellStyle name="Zvýraznění 3 2" xfId="106"/>
    <cellStyle name="Zvýraznění 4" xfId="107" builtinId="41" customBuiltin="1"/>
    <cellStyle name="Zvýraznění 4 2" xfId="108"/>
    <cellStyle name="Zvýraznění 5" xfId="109" builtinId="45" customBuiltin="1"/>
    <cellStyle name="Zvýraznění 5 2" xfId="110"/>
    <cellStyle name="Zvýraznění 6" xfId="111" builtinId="49" customBuiltin="1"/>
    <cellStyle name="Zvýraznění 6 2" xfId="1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8</xdr:row>
      <xdr:rowOff>104775</xdr:rowOff>
    </xdr:from>
    <xdr:to>
      <xdr:col>6</xdr:col>
      <xdr:colOff>123825</xdr:colOff>
      <xdr:row>14</xdr:row>
      <xdr:rowOff>200025</xdr:rowOff>
    </xdr:to>
    <xdr:pic>
      <xdr:nvPicPr>
        <xdr:cNvPr id="211162" name="Picture 2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94310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28643" name="Text Box 6"/>
        <xdr:cNvSpPr txBox="1">
          <a:spLocks noChangeArrowheads="1"/>
        </xdr:cNvSpPr>
      </xdr:nvSpPr>
      <xdr:spPr bwMode="auto">
        <a:xfrm>
          <a:off x="942975" y="1790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32</xdr:row>
      <xdr:rowOff>0</xdr:rowOff>
    </xdr:from>
    <xdr:to>
      <xdr:col>2</xdr:col>
      <xdr:colOff>133350</xdr:colOff>
      <xdr:row>32</xdr:row>
      <xdr:rowOff>0</xdr:rowOff>
    </xdr:to>
    <xdr:sp macro="" textlink="">
      <xdr:nvSpPr>
        <xdr:cNvPr id="228644" name="Text Box 8"/>
        <xdr:cNvSpPr txBox="1">
          <a:spLocks noChangeArrowheads="1"/>
        </xdr:cNvSpPr>
      </xdr:nvSpPr>
      <xdr:spPr bwMode="auto">
        <a:xfrm>
          <a:off x="942975" y="5772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133350</xdr:colOff>
      <xdr:row>39</xdr:row>
      <xdr:rowOff>0</xdr:rowOff>
    </xdr:to>
    <xdr:sp macro="" textlink="">
      <xdr:nvSpPr>
        <xdr:cNvPr id="228645" name="Text Box 8"/>
        <xdr:cNvSpPr txBox="1">
          <a:spLocks noChangeArrowheads="1"/>
        </xdr:cNvSpPr>
      </xdr:nvSpPr>
      <xdr:spPr bwMode="auto">
        <a:xfrm>
          <a:off x="942975" y="7077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96</xdr:row>
      <xdr:rowOff>0</xdr:rowOff>
    </xdr:from>
    <xdr:to>
      <xdr:col>2</xdr:col>
      <xdr:colOff>133350</xdr:colOff>
      <xdr:row>96</xdr:row>
      <xdr:rowOff>0</xdr:rowOff>
    </xdr:to>
    <xdr:sp macro="" textlink="">
      <xdr:nvSpPr>
        <xdr:cNvPr id="228646" name="Text Box 8"/>
        <xdr:cNvSpPr txBox="1">
          <a:spLocks noChangeArrowheads="1"/>
        </xdr:cNvSpPr>
      </xdr:nvSpPr>
      <xdr:spPr bwMode="auto">
        <a:xfrm>
          <a:off x="942975" y="16430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119</xdr:row>
      <xdr:rowOff>0</xdr:rowOff>
    </xdr:from>
    <xdr:to>
      <xdr:col>2</xdr:col>
      <xdr:colOff>133350</xdr:colOff>
      <xdr:row>119</xdr:row>
      <xdr:rowOff>0</xdr:rowOff>
    </xdr:to>
    <xdr:sp macro="" textlink="">
      <xdr:nvSpPr>
        <xdr:cNvPr id="228647" name="Text Box 8"/>
        <xdr:cNvSpPr txBox="1">
          <a:spLocks noChangeArrowheads="1"/>
        </xdr:cNvSpPr>
      </xdr:nvSpPr>
      <xdr:spPr bwMode="auto">
        <a:xfrm>
          <a:off x="942975" y="203739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24</xdr:row>
      <xdr:rowOff>0</xdr:rowOff>
    </xdr:from>
    <xdr:to>
      <xdr:col>2</xdr:col>
      <xdr:colOff>133350</xdr:colOff>
      <xdr:row>24</xdr:row>
      <xdr:rowOff>0</xdr:rowOff>
    </xdr:to>
    <xdr:sp macro="" textlink="">
      <xdr:nvSpPr>
        <xdr:cNvPr id="228648" name="Text Box 40"/>
        <xdr:cNvSpPr txBox="1">
          <a:spLocks noChangeArrowheads="1"/>
        </xdr:cNvSpPr>
      </xdr:nvSpPr>
      <xdr:spPr bwMode="auto">
        <a:xfrm>
          <a:off x="942975" y="4238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29661" name="Text Box 6"/>
        <xdr:cNvSpPr txBox="1">
          <a:spLocks noChangeArrowheads="1"/>
        </xdr:cNvSpPr>
      </xdr:nvSpPr>
      <xdr:spPr bwMode="auto">
        <a:xfrm>
          <a:off x="904875" y="1790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31</xdr:row>
      <xdr:rowOff>0</xdr:rowOff>
    </xdr:from>
    <xdr:to>
      <xdr:col>2</xdr:col>
      <xdr:colOff>133350</xdr:colOff>
      <xdr:row>31</xdr:row>
      <xdr:rowOff>0</xdr:rowOff>
    </xdr:to>
    <xdr:sp macro="" textlink="">
      <xdr:nvSpPr>
        <xdr:cNvPr id="229662" name="Text Box 9"/>
        <xdr:cNvSpPr txBox="1">
          <a:spLocks noChangeArrowheads="1"/>
        </xdr:cNvSpPr>
      </xdr:nvSpPr>
      <xdr:spPr bwMode="auto">
        <a:xfrm>
          <a:off x="904875" y="57340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229663" name="Text Box 9"/>
        <xdr:cNvSpPr txBox="1">
          <a:spLocks noChangeArrowheads="1"/>
        </xdr:cNvSpPr>
      </xdr:nvSpPr>
      <xdr:spPr bwMode="auto">
        <a:xfrm>
          <a:off x="904875" y="7048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57</xdr:row>
      <xdr:rowOff>0</xdr:rowOff>
    </xdr:from>
    <xdr:to>
      <xdr:col>2</xdr:col>
      <xdr:colOff>133350</xdr:colOff>
      <xdr:row>57</xdr:row>
      <xdr:rowOff>0</xdr:rowOff>
    </xdr:to>
    <xdr:sp macro="" textlink="">
      <xdr:nvSpPr>
        <xdr:cNvPr id="229664" name="Text Box 9"/>
        <xdr:cNvSpPr txBox="1">
          <a:spLocks noChangeArrowheads="1"/>
        </xdr:cNvSpPr>
      </xdr:nvSpPr>
      <xdr:spPr bwMode="auto">
        <a:xfrm>
          <a:off x="904875" y="10315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82</xdr:row>
      <xdr:rowOff>0</xdr:rowOff>
    </xdr:from>
    <xdr:to>
      <xdr:col>2</xdr:col>
      <xdr:colOff>133350</xdr:colOff>
      <xdr:row>82</xdr:row>
      <xdr:rowOff>0</xdr:rowOff>
    </xdr:to>
    <xdr:sp macro="" textlink="">
      <xdr:nvSpPr>
        <xdr:cNvPr id="229665" name="Text Box 40"/>
        <xdr:cNvSpPr txBox="1">
          <a:spLocks noChangeArrowheads="1"/>
        </xdr:cNvSpPr>
      </xdr:nvSpPr>
      <xdr:spPr bwMode="auto">
        <a:xfrm>
          <a:off x="904875" y="14706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229666" name="Text Box 40"/>
        <xdr:cNvSpPr txBox="1">
          <a:spLocks noChangeArrowheads="1"/>
        </xdr:cNvSpPr>
      </xdr:nvSpPr>
      <xdr:spPr bwMode="auto">
        <a:xfrm>
          <a:off x="904875" y="3914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06253" name="Text Box 6"/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16</xdr:row>
      <xdr:rowOff>0</xdr:rowOff>
    </xdr:from>
    <xdr:to>
      <xdr:col>2</xdr:col>
      <xdr:colOff>133350</xdr:colOff>
      <xdr:row>16</xdr:row>
      <xdr:rowOff>0</xdr:rowOff>
    </xdr:to>
    <xdr:sp macro="" textlink="">
      <xdr:nvSpPr>
        <xdr:cNvPr id="206254" name="Text Box 10"/>
        <xdr:cNvSpPr txBox="1">
          <a:spLocks noChangeArrowheads="1"/>
        </xdr:cNvSpPr>
      </xdr:nvSpPr>
      <xdr:spPr bwMode="auto">
        <a:xfrm>
          <a:off x="904875" y="3114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02593" name="Text Box 6"/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17</xdr:row>
      <xdr:rowOff>0</xdr:rowOff>
    </xdr:from>
    <xdr:to>
      <xdr:col>2</xdr:col>
      <xdr:colOff>133350</xdr:colOff>
      <xdr:row>17</xdr:row>
      <xdr:rowOff>0</xdr:rowOff>
    </xdr:to>
    <xdr:sp macro="" textlink="">
      <xdr:nvSpPr>
        <xdr:cNvPr id="202594" name="Text Box 11"/>
        <xdr:cNvSpPr txBox="1">
          <a:spLocks noChangeArrowheads="1"/>
        </xdr:cNvSpPr>
      </xdr:nvSpPr>
      <xdr:spPr bwMode="auto">
        <a:xfrm>
          <a:off x="904875" y="3105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33</xdr:row>
      <xdr:rowOff>0</xdr:rowOff>
    </xdr:from>
    <xdr:to>
      <xdr:col>2</xdr:col>
      <xdr:colOff>133350</xdr:colOff>
      <xdr:row>33</xdr:row>
      <xdr:rowOff>0</xdr:rowOff>
    </xdr:to>
    <xdr:sp macro="" textlink="">
      <xdr:nvSpPr>
        <xdr:cNvPr id="202595" name="Text Box 11"/>
        <xdr:cNvSpPr txBox="1">
          <a:spLocks noChangeArrowheads="1"/>
        </xdr:cNvSpPr>
      </xdr:nvSpPr>
      <xdr:spPr bwMode="auto">
        <a:xfrm>
          <a:off x="904875" y="58483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33</xdr:row>
      <xdr:rowOff>0</xdr:rowOff>
    </xdr:from>
    <xdr:to>
      <xdr:col>2</xdr:col>
      <xdr:colOff>133350</xdr:colOff>
      <xdr:row>33</xdr:row>
      <xdr:rowOff>0</xdr:rowOff>
    </xdr:to>
    <xdr:sp macro="" textlink="">
      <xdr:nvSpPr>
        <xdr:cNvPr id="202596" name="Text Box 15"/>
        <xdr:cNvSpPr txBox="1">
          <a:spLocks noChangeArrowheads="1"/>
        </xdr:cNvSpPr>
      </xdr:nvSpPr>
      <xdr:spPr bwMode="auto">
        <a:xfrm>
          <a:off x="904875" y="58483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21038" name="Text Box 6"/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221039" name="Text Box 13"/>
        <xdr:cNvSpPr txBox="1">
          <a:spLocks noChangeArrowheads="1"/>
        </xdr:cNvSpPr>
      </xdr:nvSpPr>
      <xdr:spPr bwMode="auto">
        <a:xfrm>
          <a:off x="904875" y="3267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31</xdr:row>
      <xdr:rowOff>0</xdr:rowOff>
    </xdr:from>
    <xdr:to>
      <xdr:col>2</xdr:col>
      <xdr:colOff>133350</xdr:colOff>
      <xdr:row>31</xdr:row>
      <xdr:rowOff>0</xdr:rowOff>
    </xdr:to>
    <xdr:sp macro="" textlink="">
      <xdr:nvSpPr>
        <xdr:cNvPr id="221040" name="Text Box 1"/>
        <xdr:cNvSpPr txBox="1">
          <a:spLocks noChangeArrowheads="1"/>
        </xdr:cNvSpPr>
      </xdr:nvSpPr>
      <xdr:spPr bwMode="auto">
        <a:xfrm>
          <a:off x="904875" y="5495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31</xdr:row>
      <xdr:rowOff>0</xdr:rowOff>
    </xdr:from>
    <xdr:to>
      <xdr:col>2</xdr:col>
      <xdr:colOff>133350</xdr:colOff>
      <xdr:row>31</xdr:row>
      <xdr:rowOff>0</xdr:rowOff>
    </xdr:to>
    <xdr:sp macro="" textlink="">
      <xdr:nvSpPr>
        <xdr:cNvPr id="221041" name="Text Box 8"/>
        <xdr:cNvSpPr txBox="1">
          <a:spLocks noChangeArrowheads="1"/>
        </xdr:cNvSpPr>
      </xdr:nvSpPr>
      <xdr:spPr bwMode="auto">
        <a:xfrm>
          <a:off x="904875" y="5495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21042" name="Text Box 6"/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221043" name="Text Box 13"/>
        <xdr:cNvSpPr txBox="1">
          <a:spLocks noChangeArrowheads="1"/>
        </xdr:cNvSpPr>
      </xdr:nvSpPr>
      <xdr:spPr bwMode="auto">
        <a:xfrm>
          <a:off x="904875" y="3267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31219" name="Text Box 6"/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231220" name="Text Box 14"/>
        <xdr:cNvSpPr txBox="1">
          <a:spLocks noChangeArrowheads="1"/>
        </xdr:cNvSpPr>
      </xdr:nvSpPr>
      <xdr:spPr bwMode="auto">
        <a:xfrm>
          <a:off x="904875" y="3867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231221" name="Text Box 15"/>
        <xdr:cNvSpPr txBox="1">
          <a:spLocks noChangeArrowheads="1"/>
        </xdr:cNvSpPr>
      </xdr:nvSpPr>
      <xdr:spPr bwMode="auto">
        <a:xfrm>
          <a:off x="904875" y="7858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231222" name="Text Box 16"/>
        <xdr:cNvSpPr txBox="1">
          <a:spLocks noChangeArrowheads="1"/>
        </xdr:cNvSpPr>
      </xdr:nvSpPr>
      <xdr:spPr bwMode="auto">
        <a:xfrm>
          <a:off x="904875" y="7858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231223" name="Text Box 17"/>
        <xdr:cNvSpPr txBox="1">
          <a:spLocks noChangeArrowheads="1"/>
        </xdr:cNvSpPr>
      </xdr:nvSpPr>
      <xdr:spPr bwMode="auto">
        <a:xfrm>
          <a:off x="904875" y="7858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231224" name="Text Box 18"/>
        <xdr:cNvSpPr txBox="1">
          <a:spLocks noChangeArrowheads="1"/>
        </xdr:cNvSpPr>
      </xdr:nvSpPr>
      <xdr:spPr bwMode="auto">
        <a:xfrm>
          <a:off x="904875" y="7858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231225" name="Text Box 19"/>
        <xdr:cNvSpPr txBox="1">
          <a:spLocks noChangeArrowheads="1"/>
        </xdr:cNvSpPr>
      </xdr:nvSpPr>
      <xdr:spPr bwMode="auto">
        <a:xfrm>
          <a:off x="904875" y="7858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231226" name="Text Box 20"/>
        <xdr:cNvSpPr txBox="1">
          <a:spLocks noChangeArrowheads="1"/>
        </xdr:cNvSpPr>
      </xdr:nvSpPr>
      <xdr:spPr bwMode="auto">
        <a:xfrm>
          <a:off x="904875" y="7858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231227" name="Text Box 21"/>
        <xdr:cNvSpPr txBox="1">
          <a:spLocks noChangeArrowheads="1"/>
        </xdr:cNvSpPr>
      </xdr:nvSpPr>
      <xdr:spPr bwMode="auto">
        <a:xfrm>
          <a:off x="904875" y="7858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231228" name="Text Box 22"/>
        <xdr:cNvSpPr txBox="1">
          <a:spLocks noChangeArrowheads="1"/>
        </xdr:cNvSpPr>
      </xdr:nvSpPr>
      <xdr:spPr bwMode="auto">
        <a:xfrm>
          <a:off x="904875" y="7858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231229" name="Text Box 23"/>
        <xdr:cNvSpPr txBox="1">
          <a:spLocks noChangeArrowheads="1"/>
        </xdr:cNvSpPr>
      </xdr:nvSpPr>
      <xdr:spPr bwMode="auto">
        <a:xfrm>
          <a:off x="904875" y="7858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231230" name="Text Box 24"/>
        <xdr:cNvSpPr txBox="1">
          <a:spLocks noChangeArrowheads="1"/>
        </xdr:cNvSpPr>
      </xdr:nvSpPr>
      <xdr:spPr bwMode="auto">
        <a:xfrm>
          <a:off x="904875" y="7858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231231" name="Text Box 25"/>
        <xdr:cNvSpPr txBox="1">
          <a:spLocks noChangeArrowheads="1"/>
        </xdr:cNvSpPr>
      </xdr:nvSpPr>
      <xdr:spPr bwMode="auto">
        <a:xfrm>
          <a:off x="904875" y="7858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231232" name="Text Box 26"/>
        <xdr:cNvSpPr txBox="1">
          <a:spLocks noChangeArrowheads="1"/>
        </xdr:cNvSpPr>
      </xdr:nvSpPr>
      <xdr:spPr bwMode="auto">
        <a:xfrm>
          <a:off x="904875" y="7858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231233" name="Text Box 27"/>
        <xdr:cNvSpPr txBox="1">
          <a:spLocks noChangeArrowheads="1"/>
        </xdr:cNvSpPr>
      </xdr:nvSpPr>
      <xdr:spPr bwMode="auto">
        <a:xfrm>
          <a:off x="904875" y="7858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231234" name="Text Box 28"/>
        <xdr:cNvSpPr txBox="1">
          <a:spLocks noChangeArrowheads="1"/>
        </xdr:cNvSpPr>
      </xdr:nvSpPr>
      <xdr:spPr bwMode="auto">
        <a:xfrm>
          <a:off x="904875" y="8696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101</xdr:row>
      <xdr:rowOff>0</xdr:rowOff>
    </xdr:from>
    <xdr:to>
      <xdr:col>2</xdr:col>
      <xdr:colOff>133350</xdr:colOff>
      <xdr:row>101</xdr:row>
      <xdr:rowOff>0</xdr:rowOff>
    </xdr:to>
    <xdr:sp macro="" textlink="">
      <xdr:nvSpPr>
        <xdr:cNvPr id="231235" name="Text Box 14"/>
        <xdr:cNvSpPr txBox="1">
          <a:spLocks noChangeArrowheads="1"/>
        </xdr:cNvSpPr>
      </xdr:nvSpPr>
      <xdr:spPr bwMode="auto">
        <a:xfrm>
          <a:off x="904875" y="17745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86</xdr:row>
      <xdr:rowOff>0</xdr:rowOff>
    </xdr:from>
    <xdr:to>
      <xdr:col>2</xdr:col>
      <xdr:colOff>133350</xdr:colOff>
      <xdr:row>86</xdr:row>
      <xdr:rowOff>0</xdr:rowOff>
    </xdr:to>
    <xdr:sp macro="" textlink="">
      <xdr:nvSpPr>
        <xdr:cNvPr id="231236" name="Text Box 11"/>
        <xdr:cNvSpPr txBox="1">
          <a:spLocks noChangeArrowheads="1"/>
        </xdr:cNvSpPr>
      </xdr:nvSpPr>
      <xdr:spPr bwMode="auto">
        <a:xfrm>
          <a:off x="904875" y="15078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04641" name="Text Box 6"/>
        <xdr:cNvSpPr txBox="1">
          <a:spLocks noChangeArrowheads="1"/>
        </xdr:cNvSpPr>
      </xdr:nvSpPr>
      <xdr:spPr bwMode="auto">
        <a:xfrm>
          <a:off x="89535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25</xdr:row>
      <xdr:rowOff>0</xdr:rowOff>
    </xdr:from>
    <xdr:to>
      <xdr:col>2</xdr:col>
      <xdr:colOff>133350</xdr:colOff>
      <xdr:row>25</xdr:row>
      <xdr:rowOff>0</xdr:rowOff>
    </xdr:to>
    <xdr:sp macro="" textlink="">
      <xdr:nvSpPr>
        <xdr:cNvPr id="204642" name="Text Box 10"/>
        <xdr:cNvSpPr txBox="1">
          <a:spLocks noChangeArrowheads="1"/>
        </xdr:cNvSpPr>
      </xdr:nvSpPr>
      <xdr:spPr bwMode="auto">
        <a:xfrm>
          <a:off x="895350" y="47148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34</xdr:row>
      <xdr:rowOff>0</xdr:rowOff>
    </xdr:from>
    <xdr:to>
      <xdr:col>2</xdr:col>
      <xdr:colOff>133350</xdr:colOff>
      <xdr:row>34</xdr:row>
      <xdr:rowOff>0</xdr:rowOff>
    </xdr:to>
    <xdr:sp macro="" textlink="">
      <xdr:nvSpPr>
        <xdr:cNvPr id="204643" name="Text Box 14"/>
        <xdr:cNvSpPr txBox="1">
          <a:spLocks noChangeArrowheads="1"/>
        </xdr:cNvSpPr>
      </xdr:nvSpPr>
      <xdr:spPr bwMode="auto">
        <a:xfrm>
          <a:off x="895350" y="6353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204644" name="Text Box 5"/>
        <xdr:cNvSpPr txBox="1">
          <a:spLocks noChangeArrowheads="1"/>
        </xdr:cNvSpPr>
      </xdr:nvSpPr>
      <xdr:spPr bwMode="auto">
        <a:xfrm>
          <a:off x="895350" y="3267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0</xdr:row>
      <xdr:rowOff>0</xdr:rowOff>
    </xdr:from>
    <xdr:to>
      <xdr:col>6</xdr:col>
      <xdr:colOff>180975</xdr:colOff>
      <xdr:row>0</xdr:row>
      <xdr:rowOff>0</xdr:rowOff>
    </xdr:to>
    <xdr:pic>
      <xdr:nvPicPr>
        <xdr:cNvPr id="212373" name="Picture 1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123825</xdr:colOff>
      <xdr:row>7</xdr:row>
      <xdr:rowOff>76200</xdr:rowOff>
    </xdr:from>
    <xdr:to>
      <xdr:col>5</xdr:col>
      <xdr:colOff>466725</xdr:colOff>
      <xdr:row>18</xdr:row>
      <xdr:rowOff>95250</xdr:rowOff>
    </xdr:to>
    <xdr:pic>
      <xdr:nvPicPr>
        <xdr:cNvPr id="212374" name="Picture 2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1381125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0</xdr:row>
      <xdr:rowOff>0</xdr:rowOff>
    </xdr:from>
    <xdr:to>
      <xdr:col>6</xdr:col>
      <xdr:colOff>180975</xdr:colOff>
      <xdr:row>0</xdr:row>
      <xdr:rowOff>0</xdr:rowOff>
    </xdr:to>
    <xdr:pic>
      <xdr:nvPicPr>
        <xdr:cNvPr id="213397" name="Picture 1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123825</xdr:colOff>
      <xdr:row>7</xdr:row>
      <xdr:rowOff>76200</xdr:rowOff>
    </xdr:from>
    <xdr:to>
      <xdr:col>5</xdr:col>
      <xdr:colOff>466725</xdr:colOff>
      <xdr:row>18</xdr:row>
      <xdr:rowOff>95250</xdr:rowOff>
    </xdr:to>
    <xdr:pic>
      <xdr:nvPicPr>
        <xdr:cNvPr id="213398" name="Picture 2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1381125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228325" name="Text Box 1"/>
        <xdr:cNvSpPr txBox="1">
          <a:spLocks noChangeArrowheads="1"/>
        </xdr:cNvSpPr>
      </xdr:nvSpPr>
      <xdr:spPr bwMode="auto">
        <a:xfrm>
          <a:off x="990600" y="6638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228326" name="Text Box 2"/>
        <xdr:cNvSpPr txBox="1">
          <a:spLocks noChangeArrowheads="1"/>
        </xdr:cNvSpPr>
      </xdr:nvSpPr>
      <xdr:spPr bwMode="auto">
        <a:xfrm>
          <a:off x="990600" y="6638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228327" name="Text Box 3"/>
        <xdr:cNvSpPr txBox="1">
          <a:spLocks noChangeArrowheads="1"/>
        </xdr:cNvSpPr>
      </xdr:nvSpPr>
      <xdr:spPr bwMode="auto">
        <a:xfrm>
          <a:off x="990600" y="6638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228328" name="Text Box 4"/>
        <xdr:cNvSpPr txBox="1">
          <a:spLocks noChangeArrowheads="1"/>
        </xdr:cNvSpPr>
      </xdr:nvSpPr>
      <xdr:spPr bwMode="auto">
        <a:xfrm>
          <a:off x="990600" y="6638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228329" name="Text Box 5"/>
        <xdr:cNvSpPr txBox="1">
          <a:spLocks noChangeArrowheads="1"/>
        </xdr:cNvSpPr>
      </xdr:nvSpPr>
      <xdr:spPr bwMode="auto">
        <a:xfrm>
          <a:off x="990600" y="6638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133350</xdr:colOff>
      <xdr:row>21</xdr:row>
      <xdr:rowOff>0</xdr:rowOff>
    </xdr:to>
    <xdr:sp macro="" textlink="">
      <xdr:nvSpPr>
        <xdr:cNvPr id="228330" name="Text Box 6"/>
        <xdr:cNvSpPr txBox="1">
          <a:spLocks noChangeArrowheads="1"/>
        </xdr:cNvSpPr>
      </xdr:nvSpPr>
      <xdr:spPr bwMode="auto">
        <a:xfrm>
          <a:off x="990600" y="38862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228331" name="Text Box 7"/>
        <xdr:cNvSpPr txBox="1">
          <a:spLocks noChangeArrowheads="1"/>
        </xdr:cNvSpPr>
      </xdr:nvSpPr>
      <xdr:spPr bwMode="auto">
        <a:xfrm>
          <a:off x="990600" y="6638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228332" name="Text Box 8"/>
        <xdr:cNvSpPr txBox="1">
          <a:spLocks noChangeArrowheads="1"/>
        </xdr:cNvSpPr>
      </xdr:nvSpPr>
      <xdr:spPr bwMode="auto">
        <a:xfrm>
          <a:off x="990600" y="6638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228333" name="Text Box 9"/>
        <xdr:cNvSpPr txBox="1">
          <a:spLocks noChangeArrowheads="1"/>
        </xdr:cNvSpPr>
      </xdr:nvSpPr>
      <xdr:spPr bwMode="auto">
        <a:xfrm>
          <a:off x="990600" y="6638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228334" name="Text Box 10"/>
        <xdr:cNvSpPr txBox="1">
          <a:spLocks noChangeArrowheads="1"/>
        </xdr:cNvSpPr>
      </xdr:nvSpPr>
      <xdr:spPr bwMode="auto">
        <a:xfrm>
          <a:off x="990600" y="6638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228335" name="Text Box 11"/>
        <xdr:cNvSpPr txBox="1">
          <a:spLocks noChangeArrowheads="1"/>
        </xdr:cNvSpPr>
      </xdr:nvSpPr>
      <xdr:spPr bwMode="auto">
        <a:xfrm>
          <a:off x="990600" y="6638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228336" name="Text Box 12"/>
        <xdr:cNvSpPr txBox="1">
          <a:spLocks noChangeArrowheads="1"/>
        </xdr:cNvSpPr>
      </xdr:nvSpPr>
      <xdr:spPr bwMode="auto">
        <a:xfrm>
          <a:off x="990600" y="6638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228337" name="Text Box 13"/>
        <xdr:cNvSpPr txBox="1">
          <a:spLocks noChangeArrowheads="1"/>
        </xdr:cNvSpPr>
      </xdr:nvSpPr>
      <xdr:spPr bwMode="auto">
        <a:xfrm>
          <a:off x="990600" y="6638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28338" name="Text Box 6"/>
        <xdr:cNvSpPr txBox="1">
          <a:spLocks noChangeArrowheads="1"/>
        </xdr:cNvSpPr>
      </xdr:nvSpPr>
      <xdr:spPr bwMode="auto">
        <a:xfrm>
          <a:off x="9906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228339" name="Text Box 6"/>
        <xdr:cNvSpPr txBox="1">
          <a:spLocks noChangeArrowheads="1"/>
        </xdr:cNvSpPr>
      </xdr:nvSpPr>
      <xdr:spPr bwMode="auto">
        <a:xfrm>
          <a:off x="990600" y="7429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102</xdr:row>
      <xdr:rowOff>0</xdr:rowOff>
    </xdr:from>
    <xdr:to>
      <xdr:col>2</xdr:col>
      <xdr:colOff>133350</xdr:colOff>
      <xdr:row>102</xdr:row>
      <xdr:rowOff>0</xdr:rowOff>
    </xdr:to>
    <xdr:sp macro="" textlink="">
      <xdr:nvSpPr>
        <xdr:cNvPr id="228340" name="Text Box 6"/>
        <xdr:cNvSpPr txBox="1">
          <a:spLocks noChangeArrowheads="1"/>
        </xdr:cNvSpPr>
      </xdr:nvSpPr>
      <xdr:spPr bwMode="auto">
        <a:xfrm>
          <a:off x="990600" y="17840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124</xdr:row>
      <xdr:rowOff>0</xdr:rowOff>
    </xdr:from>
    <xdr:to>
      <xdr:col>2</xdr:col>
      <xdr:colOff>133350</xdr:colOff>
      <xdr:row>124</xdr:row>
      <xdr:rowOff>0</xdr:rowOff>
    </xdr:to>
    <xdr:sp macro="" textlink="">
      <xdr:nvSpPr>
        <xdr:cNvPr id="228341" name="Text Box 14"/>
        <xdr:cNvSpPr txBox="1">
          <a:spLocks noChangeArrowheads="1"/>
        </xdr:cNvSpPr>
      </xdr:nvSpPr>
      <xdr:spPr bwMode="auto">
        <a:xfrm>
          <a:off x="990600" y="21745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145</xdr:row>
      <xdr:rowOff>0</xdr:rowOff>
    </xdr:from>
    <xdr:to>
      <xdr:col>2</xdr:col>
      <xdr:colOff>133350</xdr:colOff>
      <xdr:row>145</xdr:row>
      <xdr:rowOff>0</xdr:rowOff>
    </xdr:to>
    <xdr:sp macro="" textlink="">
      <xdr:nvSpPr>
        <xdr:cNvPr id="228342" name="Text Box 14"/>
        <xdr:cNvSpPr txBox="1">
          <a:spLocks noChangeArrowheads="1"/>
        </xdr:cNvSpPr>
      </xdr:nvSpPr>
      <xdr:spPr bwMode="auto">
        <a:xfrm>
          <a:off x="990600" y="254412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31521" name="Text Box 6"/>
        <xdr:cNvSpPr txBox="1">
          <a:spLocks noChangeArrowheads="1"/>
        </xdr:cNvSpPr>
      </xdr:nvSpPr>
      <xdr:spPr bwMode="auto">
        <a:xfrm>
          <a:off x="9144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231522" name="Text Box 1"/>
        <xdr:cNvSpPr txBox="1">
          <a:spLocks noChangeArrowheads="1"/>
        </xdr:cNvSpPr>
      </xdr:nvSpPr>
      <xdr:spPr bwMode="auto">
        <a:xfrm>
          <a:off x="914400" y="3600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231523" name="Text Box 1"/>
        <xdr:cNvSpPr txBox="1">
          <a:spLocks noChangeArrowheads="1"/>
        </xdr:cNvSpPr>
      </xdr:nvSpPr>
      <xdr:spPr bwMode="auto">
        <a:xfrm>
          <a:off x="914400" y="3600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231524" name="Text Box 1"/>
        <xdr:cNvSpPr txBox="1">
          <a:spLocks noChangeArrowheads="1"/>
        </xdr:cNvSpPr>
      </xdr:nvSpPr>
      <xdr:spPr bwMode="auto">
        <a:xfrm>
          <a:off x="914400" y="118967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231525" name="Text Box 1"/>
        <xdr:cNvSpPr txBox="1">
          <a:spLocks noChangeArrowheads="1"/>
        </xdr:cNvSpPr>
      </xdr:nvSpPr>
      <xdr:spPr bwMode="auto">
        <a:xfrm>
          <a:off x="914400" y="118967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05657" name="Text Box 6"/>
        <xdr:cNvSpPr txBox="1">
          <a:spLocks noChangeArrowheads="1"/>
        </xdr:cNvSpPr>
      </xdr:nvSpPr>
      <xdr:spPr bwMode="auto">
        <a:xfrm>
          <a:off x="904875" y="1638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205658" name="Text Box 2"/>
        <xdr:cNvSpPr txBox="1">
          <a:spLocks noChangeArrowheads="1"/>
        </xdr:cNvSpPr>
      </xdr:nvSpPr>
      <xdr:spPr bwMode="auto">
        <a:xfrm>
          <a:off x="904875" y="3648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205659" name="Text Box 1"/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205660" name="Text Box 8"/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32611" name="Text Box 6"/>
        <xdr:cNvSpPr txBox="1">
          <a:spLocks noChangeArrowheads="1"/>
        </xdr:cNvSpPr>
      </xdr:nvSpPr>
      <xdr:spPr bwMode="auto">
        <a:xfrm>
          <a:off x="923925" y="1495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28</xdr:row>
      <xdr:rowOff>0</xdr:rowOff>
    </xdr:from>
    <xdr:to>
      <xdr:col>2</xdr:col>
      <xdr:colOff>133350</xdr:colOff>
      <xdr:row>28</xdr:row>
      <xdr:rowOff>0</xdr:rowOff>
    </xdr:to>
    <xdr:sp macro="" textlink="">
      <xdr:nvSpPr>
        <xdr:cNvPr id="232612" name="Text Box 4"/>
        <xdr:cNvSpPr txBox="1">
          <a:spLocks noChangeArrowheads="1"/>
        </xdr:cNvSpPr>
      </xdr:nvSpPr>
      <xdr:spPr bwMode="auto">
        <a:xfrm>
          <a:off x="923925" y="5010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232613" name="Text Box 40"/>
        <xdr:cNvSpPr txBox="1">
          <a:spLocks noChangeArrowheads="1"/>
        </xdr:cNvSpPr>
      </xdr:nvSpPr>
      <xdr:spPr bwMode="auto">
        <a:xfrm>
          <a:off x="923925" y="3486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113</xdr:row>
      <xdr:rowOff>0</xdr:rowOff>
    </xdr:from>
    <xdr:to>
      <xdr:col>2</xdr:col>
      <xdr:colOff>133350</xdr:colOff>
      <xdr:row>113</xdr:row>
      <xdr:rowOff>0</xdr:rowOff>
    </xdr:to>
    <xdr:sp macro="" textlink="">
      <xdr:nvSpPr>
        <xdr:cNvPr id="232614" name="Text Box 1"/>
        <xdr:cNvSpPr txBox="1">
          <a:spLocks noChangeArrowheads="1"/>
        </xdr:cNvSpPr>
      </xdr:nvSpPr>
      <xdr:spPr bwMode="auto">
        <a:xfrm>
          <a:off x="923925" y="20250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113</xdr:row>
      <xdr:rowOff>0</xdr:rowOff>
    </xdr:from>
    <xdr:to>
      <xdr:col>2</xdr:col>
      <xdr:colOff>133350</xdr:colOff>
      <xdr:row>113</xdr:row>
      <xdr:rowOff>0</xdr:rowOff>
    </xdr:to>
    <xdr:sp macro="" textlink="">
      <xdr:nvSpPr>
        <xdr:cNvPr id="232615" name="Text Box 8"/>
        <xdr:cNvSpPr txBox="1">
          <a:spLocks noChangeArrowheads="1"/>
        </xdr:cNvSpPr>
      </xdr:nvSpPr>
      <xdr:spPr bwMode="auto">
        <a:xfrm>
          <a:off x="923925" y="20250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104</xdr:row>
      <xdr:rowOff>0</xdr:rowOff>
    </xdr:from>
    <xdr:to>
      <xdr:col>2</xdr:col>
      <xdr:colOff>133350</xdr:colOff>
      <xdr:row>104</xdr:row>
      <xdr:rowOff>0</xdr:rowOff>
    </xdr:to>
    <xdr:sp macro="" textlink="">
      <xdr:nvSpPr>
        <xdr:cNvPr id="232616" name="Text Box 5"/>
        <xdr:cNvSpPr txBox="1">
          <a:spLocks noChangeArrowheads="1"/>
        </xdr:cNvSpPr>
      </xdr:nvSpPr>
      <xdr:spPr bwMode="auto">
        <a:xfrm>
          <a:off x="923925" y="187071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53</xdr:row>
      <xdr:rowOff>0</xdr:rowOff>
    </xdr:from>
    <xdr:to>
      <xdr:col>2</xdr:col>
      <xdr:colOff>133350</xdr:colOff>
      <xdr:row>53</xdr:row>
      <xdr:rowOff>0</xdr:rowOff>
    </xdr:to>
    <xdr:sp macro="" textlink="">
      <xdr:nvSpPr>
        <xdr:cNvPr id="232617" name="Text Box 4"/>
        <xdr:cNvSpPr txBox="1">
          <a:spLocks noChangeArrowheads="1"/>
        </xdr:cNvSpPr>
      </xdr:nvSpPr>
      <xdr:spPr bwMode="auto">
        <a:xfrm>
          <a:off x="923925" y="91821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92</xdr:row>
      <xdr:rowOff>0</xdr:rowOff>
    </xdr:from>
    <xdr:to>
      <xdr:col>2</xdr:col>
      <xdr:colOff>133350</xdr:colOff>
      <xdr:row>92</xdr:row>
      <xdr:rowOff>0</xdr:rowOff>
    </xdr:to>
    <xdr:sp macro="" textlink="">
      <xdr:nvSpPr>
        <xdr:cNvPr id="232618" name="Text Box 4"/>
        <xdr:cNvSpPr txBox="1">
          <a:spLocks noChangeArrowheads="1"/>
        </xdr:cNvSpPr>
      </xdr:nvSpPr>
      <xdr:spPr bwMode="auto">
        <a:xfrm>
          <a:off x="923925" y="15735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53</xdr:row>
      <xdr:rowOff>0</xdr:rowOff>
    </xdr:from>
    <xdr:to>
      <xdr:col>2</xdr:col>
      <xdr:colOff>133350</xdr:colOff>
      <xdr:row>53</xdr:row>
      <xdr:rowOff>0</xdr:rowOff>
    </xdr:to>
    <xdr:sp macro="" textlink="">
      <xdr:nvSpPr>
        <xdr:cNvPr id="232619" name="Text Box 4"/>
        <xdr:cNvSpPr txBox="1">
          <a:spLocks noChangeArrowheads="1"/>
        </xdr:cNvSpPr>
      </xdr:nvSpPr>
      <xdr:spPr bwMode="auto">
        <a:xfrm>
          <a:off x="923925" y="91821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92</xdr:row>
      <xdr:rowOff>0</xdr:rowOff>
    </xdr:from>
    <xdr:to>
      <xdr:col>2</xdr:col>
      <xdr:colOff>133350</xdr:colOff>
      <xdr:row>92</xdr:row>
      <xdr:rowOff>0</xdr:rowOff>
    </xdr:to>
    <xdr:sp macro="" textlink="">
      <xdr:nvSpPr>
        <xdr:cNvPr id="232620" name="Text Box 4"/>
        <xdr:cNvSpPr txBox="1">
          <a:spLocks noChangeArrowheads="1"/>
        </xdr:cNvSpPr>
      </xdr:nvSpPr>
      <xdr:spPr bwMode="auto">
        <a:xfrm>
          <a:off x="923925" y="15735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25001" name="Text Box 6"/>
        <xdr:cNvSpPr txBox="1">
          <a:spLocks noChangeArrowheads="1"/>
        </xdr:cNvSpPr>
      </xdr:nvSpPr>
      <xdr:spPr bwMode="auto">
        <a:xfrm>
          <a:off x="847725" y="1781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34</xdr:row>
      <xdr:rowOff>0</xdr:rowOff>
    </xdr:from>
    <xdr:to>
      <xdr:col>2</xdr:col>
      <xdr:colOff>133350</xdr:colOff>
      <xdr:row>34</xdr:row>
      <xdr:rowOff>0</xdr:rowOff>
    </xdr:to>
    <xdr:sp macro="" textlink="">
      <xdr:nvSpPr>
        <xdr:cNvPr id="225002" name="Text Box 5"/>
        <xdr:cNvSpPr txBox="1">
          <a:spLocks noChangeArrowheads="1"/>
        </xdr:cNvSpPr>
      </xdr:nvSpPr>
      <xdr:spPr bwMode="auto">
        <a:xfrm>
          <a:off x="847725" y="6505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225003" name="Text Box 5"/>
        <xdr:cNvSpPr txBox="1">
          <a:spLocks noChangeArrowheads="1"/>
        </xdr:cNvSpPr>
      </xdr:nvSpPr>
      <xdr:spPr bwMode="auto">
        <a:xfrm>
          <a:off x="847725" y="8543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86</xdr:row>
      <xdr:rowOff>0</xdr:rowOff>
    </xdr:from>
    <xdr:to>
      <xdr:col>2</xdr:col>
      <xdr:colOff>133350</xdr:colOff>
      <xdr:row>86</xdr:row>
      <xdr:rowOff>0</xdr:rowOff>
    </xdr:to>
    <xdr:sp macro="" textlink="">
      <xdr:nvSpPr>
        <xdr:cNvPr id="225004" name="Text Box 5"/>
        <xdr:cNvSpPr txBox="1">
          <a:spLocks noChangeArrowheads="1"/>
        </xdr:cNvSpPr>
      </xdr:nvSpPr>
      <xdr:spPr bwMode="auto">
        <a:xfrm>
          <a:off x="847725" y="158210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96</xdr:row>
      <xdr:rowOff>0</xdr:rowOff>
    </xdr:from>
    <xdr:to>
      <xdr:col>2</xdr:col>
      <xdr:colOff>133350</xdr:colOff>
      <xdr:row>96</xdr:row>
      <xdr:rowOff>0</xdr:rowOff>
    </xdr:to>
    <xdr:sp macro="" textlink="">
      <xdr:nvSpPr>
        <xdr:cNvPr id="225005" name="Text Box 1"/>
        <xdr:cNvSpPr txBox="1">
          <a:spLocks noChangeArrowheads="1"/>
        </xdr:cNvSpPr>
      </xdr:nvSpPr>
      <xdr:spPr bwMode="auto">
        <a:xfrm>
          <a:off x="847725" y="175164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96</xdr:row>
      <xdr:rowOff>0</xdr:rowOff>
    </xdr:from>
    <xdr:to>
      <xdr:col>2</xdr:col>
      <xdr:colOff>133350</xdr:colOff>
      <xdr:row>96</xdr:row>
      <xdr:rowOff>0</xdr:rowOff>
    </xdr:to>
    <xdr:sp macro="" textlink="">
      <xdr:nvSpPr>
        <xdr:cNvPr id="225006" name="Text Box 8"/>
        <xdr:cNvSpPr txBox="1">
          <a:spLocks noChangeArrowheads="1"/>
        </xdr:cNvSpPr>
      </xdr:nvSpPr>
      <xdr:spPr bwMode="auto">
        <a:xfrm>
          <a:off x="847725" y="175164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66</xdr:row>
      <xdr:rowOff>0</xdr:rowOff>
    </xdr:from>
    <xdr:to>
      <xdr:col>2</xdr:col>
      <xdr:colOff>133350</xdr:colOff>
      <xdr:row>66</xdr:row>
      <xdr:rowOff>0</xdr:rowOff>
    </xdr:to>
    <xdr:sp macro="" textlink="">
      <xdr:nvSpPr>
        <xdr:cNvPr id="225007" name="Text Box 4"/>
        <xdr:cNvSpPr txBox="1">
          <a:spLocks noChangeArrowheads="1"/>
        </xdr:cNvSpPr>
      </xdr:nvSpPr>
      <xdr:spPr bwMode="auto">
        <a:xfrm>
          <a:off x="847725" y="125825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225008" name="Text Box 40"/>
        <xdr:cNvSpPr txBox="1">
          <a:spLocks noChangeArrowheads="1"/>
        </xdr:cNvSpPr>
      </xdr:nvSpPr>
      <xdr:spPr bwMode="auto">
        <a:xfrm>
          <a:off x="847725" y="42100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26017" name="Text Box 6"/>
        <xdr:cNvSpPr txBox="1">
          <a:spLocks noChangeArrowheads="1"/>
        </xdr:cNvSpPr>
      </xdr:nvSpPr>
      <xdr:spPr bwMode="auto">
        <a:xfrm>
          <a:off x="942975" y="1800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31</xdr:row>
      <xdr:rowOff>0</xdr:rowOff>
    </xdr:from>
    <xdr:to>
      <xdr:col>2</xdr:col>
      <xdr:colOff>133350</xdr:colOff>
      <xdr:row>31</xdr:row>
      <xdr:rowOff>0</xdr:rowOff>
    </xdr:to>
    <xdr:sp macro="" textlink="">
      <xdr:nvSpPr>
        <xdr:cNvPr id="226018" name="Text Box 7"/>
        <xdr:cNvSpPr txBox="1">
          <a:spLocks noChangeArrowheads="1"/>
        </xdr:cNvSpPr>
      </xdr:nvSpPr>
      <xdr:spPr bwMode="auto">
        <a:xfrm>
          <a:off x="942975" y="6019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226019" name="Text Box 7"/>
        <xdr:cNvSpPr txBox="1">
          <a:spLocks noChangeArrowheads="1"/>
        </xdr:cNvSpPr>
      </xdr:nvSpPr>
      <xdr:spPr bwMode="auto">
        <a:xfrm>
          <a:off x="942975" y="8115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64</xdr:row>
      <xdr:rowOff>0</xdr:rowOff>
    </xdr:from>
    <xdr:to>
      <xdr:col>2</xdr:col>
      <xdr:colOff>133350</xdr:colOff>
      <xdr:row>64</xdr:row>
      <xdr:rowOff>0</xdr:rowOff>
    </xdr:to>
    <xdr:sp macro="" textlink="">
      <xdr:nvSpPr>
        <xdr:cNvPr id="226020" name="Text Box 7"/>
        <xdr:cNvSpPr txBox="1">
          <a:spLocks noChangeArrowheads="1"/>
        </xdr:cNvSpPr>
      </xdr:nvSpPr>
      <xdr:spPr bwMode="auto">
        <a:xfrm>
          <a:off x="942975" y="118205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226021" name="Text Box 40"/>
        <xdr:cNvSpPr txBox="1">
          <a:spLocks noChangeArrowheads="1"/>
        </xdr:cNvSpPr>
      </xdr:nvSpPr>
      <xdr:spPr bwMode="auto">
        <a:xfrm>
          <a:off x="942975" y="38957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129</xdr:row>
      <xdr:rowOff>0</xdr:rowOff>
    </xdr:from>
    <xdr:to>
      <xdr:col>2</xdr:col>
      <xdr:colOff>133350</xdr:colOff>
      <xdr:row>129</xdr:row>
      <xdr:rowOff>0</xdr:rowOff>
    </xdr:to>
    <xdr:sp macro="" textlink="">
      <xdr:nvSpPr>
        <xdr:cNvPr id="226022" name="Text Box 1"/>
        <xdr:cNvSpPr txBox="1">
          <a:spLocks noChangeArrowheads="1"/>
        </xdr:cNvSpPr>
      </xdr:nvSpPr>
      <xdr:spPr bwMode="auto">
        <a:xfrm>
          <a:off x="942975" y="22926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129</xdr:row>
      <xdr:rowOff>0</xdr:rowOff>
    </xdr:from>
    <xdr:to>
      <xdr:col>2</xdr:col>
      <xdr:colOff>133350</xdr:colOff>
      <xdr:row>129</xdr:row>
      <xdr:rowOff>0</xdr:rowOff>
    </xdr:to>
    <xdr:sp macro="" textlink="">
      <xdr:nvSpPr>
        <xdr:cNvPr id="226023" name="Text Box 8"/>
        <xdr:cNvSpPr txBox="1">
          <a:spLocks noChangeArrowheads="1"/>
        </xdr:cNvSpPr>
      </xdr:nvSpPr>
      <xdr:spPr bwMode="auto">
        <a:xfrm>
          <a:off x="942975" y="22926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120</xdr:row>
      <xdr:rowOff>0</xdr:rowOff>
    </xdr:from>
    <xdr:to>
      <xdr:col>2</xdr:col>
      <xdr:colOff>133350</xdr:colOff>
      <xdr:row>120</xdr:row>
      <xdr:rowOff>0</xdr:rowOff>
    </xdr:to>
    <xdr:sp macro="" textlink="">
      <xdr:nvSpPr>
        <xdr:cNvPr id="226024" name="Text Box 5"/>
        <xdr:cNvSpPr txBox="1">
          <a:spLocks noChangeArrowheads="1"/>
        </xdr:cNvSpPr>
      </xdr:nvSpPr>
      <xdr:spPr bwMode="auto">
        <a:xfrm>
          <a:off x="942975" y="21288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workbookViewId="0"/>
  </sheetViews>
  <sheetFormatPr defaultRowHeight="12.75" x14ac:dyDescent="0.2"/>
  <cols>
    <col min="6" max="6" width="9.85546875" customWidth="1"/>
  </cols>
  <sheetData>
    <row r="1" spans="1:10" ht="19.5" customHeight="1" x14ac:dyDescent="0.2">
      <c r="G1" s="2921"/>
      <c r="H1" s="2921"/>
      <c r="I1" s="2921"/>
      <c r="J1" s="2920"/>
    </row>
    <row r="2" spans="1:10" ht="19.5" customHeight="1" x14ac:dyDescent="0.2">
      <c r="G2" s="2920"/>
      <c r="H2" s="2920"/>
      <c r="I2" s="2920"/>
      <c r="J2" s="2920"/>
    </row>
    <row r="3" spans="1:10" ht="19.5" customHeight="1" x14ac:dyDescent="0.2">
      <c r="G3" s="2905"/>
      <c r="H3" s="2905"/>
      <c r="I3" s="2905"/>
      <c r="J3" s="2905"/>
    </row>
    <row r="4" spans="1:10" ht="35.25" x14ac:dyDescent="0.5">
      <c r="A4" s="2930" t="s">
        <v>1667</v>
      </c>
      <c r="B4" s="2930"/>
      <c r="C4" s="2930"/>
      <c r="D4" s="2930"/>
      <c r="E4" s="2930"/>
      <c r="F4" s="2930"/>
      <c r="G4" s="2930"/>
      <c r="H4" s="2930"/>
      <c r="I4" s="2930"/>
      <c r="J4" s="2930"/>
    </row>
    <row r="5" spans="1:10" x14ac:dyDescent="0.2">
      <c r="A5" s="2174"/>
    </row>
    <row r="6" spans="1:10" x14ac:dyDescent="0.2">
      <c r="A6" s="2174"/>
    </row>
    <row r="7" spans="1:10" x14ac:dyDescent="0.2">
      <c r="A7" s="2174"/>
    </row>
    <row r="8" spans="1:10" x14ac:dyDescent="0.2">
      <c r="A8" s="2174"/>
    </row>
    <row r="10" spans="1:10" x14ac:dyDescent="0.2">
      <c r="A10" s="2174"/>
    </row>
    <row r="11" spans="1:10" ht="25.5" x14ac:dyDescent="0.35">
      <c r="A11" s="2175"/>
    </row>
    <row r="12" spans="1:10" ht="27.75" x14ac:dyDescent="0.4">
      <c r="A12" s="2176"/>
    </row>
    <row r="13" spans="1:10" ht="27.75" x14ac:dyDescent="0.4">
      <c r="A13" s="2176"/>
    </row>
    <row r="14" spans="1:10" ht="27.75" x14ac:dyDescent="0.4">
      <c r="A14" s="2176"/>
    </row>
    <row r="15" spans="1:10" ht="41.25" customHeight="1" x14ac:dyDescent="0.3">
      <c r="A15" s="2177"/>
    </row>
    <row r="16" spans="1:10" ht="41.25" customHeight="1" x14ac:dyDescent="0.3">
      <c r="A16" s="2177"/>
    </row>
    <row r="17" spans="1:10" ht="20.25" x14ac:dyDescent="0.3">
      <c r="A17" s="2177"/>
    </row>
    <row r="18" spans="1:10" ht="20.25" customHeight="1" x14ac:dyDescent="0.2">
      <c r="A18" s="2929" t="s">
        <v>1913</v>
      </c>
      <c r="B18" s="2929"/>
      <c r="C18" s="2929"/>
      <c r="D18" s="2929"/>
      <c r="E18" s="2929"/>
      <c r="F18" s="2929"/>
      <c r="G18" s="2929"/>
      <c r="H18" s="2929"/>
      <c r="I18" s="2929"/>
      <c r="J18" s="2929"/>
    </row>
    <row r="19" spans="1:10" ht="32.25" customHeight="1" x14ac:dyDescent="0.2">
      <c r="A19" s="2929"/>
      <c r="B19" s="2929"/>
      <c r="C19" s="2929"/>
      <c r="D19" s="2929"/>
      <c r="E19" s="2929"/>
      <c r="F19" s="2929"/>
      <c r="G19" s="2929"/>
      <c r="H19" s="2929"/>
      <c r="I19" s="2929"/>
      <c r="J19" s="2929"/>
    </row>
    <row r="20" spans="1:10" x14ac:dyDescent="0.2">
      <c r="A20" s="2174"/>
    </row>
    <row r="21" spans="1:10" ht="12.75" customHeight="1" x14ac:dyDescent="0.25">
      <c r="A21" s="2178"/>
      <c r="B21" s="2179"/>
      <c r="C21" s="2179"/>
      <c r="D21" s="2179"/>
      <c r="E21" s="2179"/>
      <c r="F21" s="2179"/>
      <c r="G21" s="2179"/>
      <c r="H21" s="2179"/>
      <c r="I21" s="2179"/>
    </row>
    <row r="22" spans="1:10" x14ac:dyDescent="0.2">
      <c r="A22" s="2180"/>
      <c r="B22" s="893"/>
      <c r="C22" s="893"/>
      <c r="D22" s="893"/>
      <c r="E22" s="893"/>
      <c r="F22" s="893"/>
      <c r="G22" s="893"/>
      <c r="H22" s="893"/>
    </row>
    <row r="23" spans="1:10" x14ac:dyDescent="0.2">
      <c r="A23" s="2180"/>
    </row>
    <row r="24" spans="1:10" x14ac:dyDescent="0.2">
      <c r="A24" s="2180"/>
    </row>
    <row r="25" spans="1:10" x14ac:dyDescent="0.2">
      <c r="A25" s="2180"/>
    </row>
    <row r="26" spans="1:10" x14ac:dyDescent="0.2">
      <c r="A26" s="2180"/>
    </row>
    <row r="27" spans="1:10" x14ac:dyDescent="0.2">
      <c r="A27" s="2180"/>
    </row>
    <row r="28" spans="1:10" x14ac:dyDescent="0.2">
      <c r="A28" s="2180"/>
    </row>
    <row r="29" spans="1:10" x14ac:dyDescent="0.2">
      <c r="A29" s="2180"/>
    </row>
    <row r="30" spans="1:10" x14ac:dyDescent="0.2">
      <c r="A30" s="2180"/>
    </row>
    <row r="31" spans="1:10" x14ac:dyDescent="0.2">
      <c r="A31" s="2180"/>
    </row>
    <row r="32" spans="1:10" x14ac:dyDescent="0.2">
      <c r="A32" s="2180"/>
    </row>
    <row r="33" spans="1:10" x14ac:dyDescent="0.2">
      <c r="A33" s="2180"/>
    </row>
    <row r="34" spans="1:10" x14ac:dyDescent="0.2">
      <c r="A34" s="2180"/>
    </row>
    <row r="39" spans="1:10" x14ac:dyDescent="0.2">
      <c r="A39" s="2928" t="s">
        <v>1668</v>
      </c>
      <c r="B39" s="2928"/>
      <c r="C39" s="2928"/>
      <c r="D39" s="2928"/>
      <c r="E39" s="2928"/>
      <c r="F39" s="2928"/>
      <c r="G39" s="2928"/>
      <c r="H39" s="2928"/>
      <c r="I39" s="2928"/>
      <c r="J39" s="2928"/>
    </row>
  </sheetData>
  <mergeCells count="3">
    <mergeCell ref="A39:J39"/>
    <mergeCell ref="A18:J19"/>
    <mergeCell ref="A4:J4"/>
  </mergeCells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O150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28515625" style="11" bestFit="1" customWidth="1"/>
    <col min="2" max="2" width="3.5703125" style="12" customWidth="1"/>
    <col min="3" max="3" width="11.28515625" style="11" customWidth="1"/>
    <col min="4" max="4" width="42.42578125" style="11" customWidth="1"/>
    <col min="5" max="5" width="9.140625" style="11" customWidth="1"/>
    <col min="6" max="6" width="9.28515625" style="11" customWidth="1"/>
    <col min="7" max="7" width="26.28515625" style="11" customWidth="1"/>
    <col min="8" max="8" width="17.85546875" style="12" customWidth="1"/>
    <col min="9" max="9" width="17.42578125" style="181" customWidth="1"/>
    <col min="10" max="10" width="9.140625" style="181"/>
    <col min="11" max="11" width="21.5703125" style="181" customWidth="1"/>
    <col min="12" max="16384" width="9.140625" style="11"/>
  </cols>
  <sheetData>
    <row r="1" spans="1:11" ht="18" customHeight="1" x14ac:dyDescent="0.25">
      <c r="A1" s="2935" t="s">
        <v>146</v>
      </c>
      <c r="B1" s="2935"/>
      <c r="C1" s="2935"/>
      <c r="D1" s="2935"/>
      <c r="E1" s="2935"/>
      <c r="F1" s="2935"/>
      <c r="G1" s="2935"/>
      <c r="H1" s="125"/>
    </row>
    <row r="2" spans="1:11" ht="12.75" customHeight="1" x14ac:dyDescent="0.2">
      <c r="H2" s="122"/>
    </row>
    <row r="3" spans="1:11" s="1" customFormat="1" ht="15.75" x14ac:dyDescent="0.25">
      <c r="A3" s="2981" t="s">
        <v>336</v>
      </c>
      <c r="B3" s="2981"/>
      <c r="C3" s="2981"/>
      <c r="D3" s="2981"/>
      <c r="E3" s="2981"/>
      <c r="F3" s="2981"/>
      <c r="G3" s="2981"/>
      <c r="H3" s="116"/>
      <c r="I3" s="452"/>
      <c r="J3" s="452"/>
      <c r="K3" s="452"/>
    </row>
    <row r="4" spans="1:11" s="1" customFormat="1" ht="15.75" x14ac:dyDescent="0.25">
      <c r="B4" s="44"/>
      <c r="C4" s="44"/>
      <c r="D4" s="44"/>
      <c r="E4" s="44"/>
      <c r="F4" s="44"/>
      <c r="G4" s="44"/>
      <c r="H4" s="44"/>
      <c r="I4" s="452"/>
      <c r="J4" s="452"/>
      <c r="K4" s="452"/>
    </row>
    <row r="5" spans="1:11" s="4" customFormat="1" ht="15.75" customHeight="1" x14ac:dyDescent="0.2">
      <c r="B5" s="24"/>
      <c r="C5" s="3001" t="s">
        <v>61</v>
      </c>
      <c r="D5" s="3001"/>
      <c r="E5" s="3001"/>
      <c r="F5" s="37"/>
      <c r="G5" s="37"/>
      <c r="H5" s="37"/>
      <c r="I5" s="453"/>
      <c r="J5" s="453"/>
      <c r="K5" s="453"/>
    </row>
    <row r="6" spans="1:11" s="6" customFormat="1" ht="12" thickBot="1" x14ac:dyDescent="0.25">
      <c r="B6" s="5"/>
      <c r="C6" s="5"/>
      <c r="D6" s="5"/>
      <c r="E6" s="7" t="s">
        <v>12</v>
      </c>
      <c r="F6" s="78"/>
      <c r="G6" s="29"/>
      <c r="I6" s="217"/>
      <c r="J6" s="217"/>
      <c r="K6" s="217"/>
    </row>
    <row r="7" spans="1:11" s="9" customFormat="1" ht="12.75" customHeight="1" x14ac:dyDescent="0.2">
      <c r="B7" s="3002"/>
      <c r="C7" s="3003" t="s">
        <v>0</v>
      </c>
      <c r="D7" s="3005" t="s">
        <v>1</v>
      </c>
      <c r="E7" s="3007" t="s">
        <v>62</v>
      </c>
      <c r="F7" s="124"/>
      <c r="G7" s="8"/>
      <c r="H7" s="8"/>
      <c r="I7" s="454"/>
      <c r="J7" s="454"/>
      <c r="K7" s="455"/>
    </row>
    <row r="8" spans="1:11" s="6" customFormat="1" ht="12.75" customHeight="1" thickBot="1" x14ac:dyDescent="0.25">
      <c r="B8" s="3002"/>
      <c r="C8" s="3004"/>
      <c r="D8" s="3006"/>
      <c r="E8" s="3008"/>
      <c r="F8" s="124"/>
      <c r="G8" s="77"/>
      <c r="I8" s="217"/>
      <c r="J8" s="217"/>
      <c r="K8" s="217"/>
    </row>
    <row r="9" spans="1:11" s="6" customFormat="1" ht="12.75" customHeight="1" thickBot="1" x14ac:dyDescent="0.25">
      <c r="B9" s="45"/>
      <c r="C9" s="36" t="s">
        <v>2</v>
      </c>
      <c r="D9" s="32" t="s">
        <v>7</v>
      </c>
      <c r="E9" s="34">
        <f>SUM(E10:E13)</f>
        <v>49000</v>
      </c>
      <c r="F9" s="40"/>
      <c r="G9" s="456"/>
      <c r="I9" s="457"/>
      <c r="J9" s="217"/>
      <c r="K9" s="217"/>
    </row>
    <row r="10" spans="1:11" s="13" customFormat="1" ht="12.75" customHeight="1" x14ac:dyDescent="0.2">
      <c r="B10" s="43"/>
      <c r="C10" s="46" t="s">
        <v>3</v>
      </c>
      <c r="D10" s="22" t="s">
        <v>6</v>
      </c>
      <c r="E10" s="60">
        <f>F19</f>
        <v>8055</v>
      </c>
      <c r="F10" s="42"/>
      <c r="H10" s="458"/>
      <c r="I10" s="459"/>
      <c r="J10" s="460"/>
      <c r="K10" s="460"/>
    </row>
    <row r="11" spans="1:11" s="13" customFormat="1" ht="12.75" customHeight="1" x14ac:dyDescent="0.2">
      <c r="B11" s="43"/>
      <c r="C11" s="46" t="s">
        <v>152</v>
      </c>
      <c r="D11" s="22" t="s">
        <v>153</v>
      </c>
      <c r="E11" s="226">
        <f>F56</f>
        <v>2400</v>
      </c>
      <c r="F11" s="42"/>
      <c r="H11" s="151"/>
      <c r="I11" s="459"/>
      <c r="J11" s="460"/>
      <c r="K11" s="460"/>
    </row>
    <row r="12" spans="1:11" s="13" customFormat="1" ht="12.75" customHeight="1" x14ac:dyDescent="0.2">
      <c r="B12" s="43"/>
      <c r="C12" s="47" t="s">
        <v>5</v>
      </c>
      <c r="D12" s="17" t="s">
        <v>9</v>
      </c>
      <c r="E12" s="61">
        <f>F80</f>
        <v>10545</v>
      </c>
      <c r="F12" s="123"/>
      <c r="H12" s="151"/>
      <c r="I12" s="459"/>
      <c r="J12" s="460"/>
      <c r="K12" s="460"/>
    </row>
    <row r="13" spans="1:11" s="13" customFormat="1" ht="12.75" customHeight="1" thickBot="1" x14ac:dyDescent="0.25">
      <c r="B13" s="43"/>
      <c r="C13" s="48" t="s">
        <v>156</v>
      </c>
      <c r="D13" s="49" t="s">
        <v>157</v>
      </c>
      <c r="E13" s="227">
        <f>F136</f>
        <v>28000</v>
      </c>
      <c r="F13" s="123"/>
      <c r="H13" s="151"/>
      <c r="I13" s="459"/>
      <c r="J13" s="460"/>
      <c r="K13" s="460"/>
    </row>
    <row r="14" spans="1:11" s="1" customFormat="1" ht="12.75" customHeight="1" x14ac:dyDescent="0.25">
      <c r="B14" s="3"/>
      <c r="C14" s="2"/>
      <c r="D14" s="2"/>
      <c r="E14" s="2"/>
      <c r="F14" s="2"/>
      <c r="H14" s="461"/>
      <c r="I14" s="462"/>
      <c r="J14" s="452"/>
      <c r="K14" s="452"/>
    </row>
    <row r="15" spans="1:11" ht="12.75" customHeight="1" x14ac:dyDescent="0.2"/>
    <row r="16" spans="1:11" ht="18.75" customHeight="1" x14ac:dyDescent="0.2">
      <c r="B16" s="51" t="s">
        <v>337</v>
      </c>
      <c r="C16" s="51"/>
      <c r="D16" s="51"/>
      <c r="E16" s="51"/>
      <c r="F16" s="51"/>
      <c r="G16" s="51"/>
      <c r="H16" s="51"/>
    </row>
    <row r="17" spans="1:14" ht="12.75" customHeight="1" thickBot="1" x14ac:dyDescent="0.25">
      <c r="B17" s="5"/>
      <c r="C17" s="5"/>
      <c r="D17" s="5"/>
      <c r="E17" s="23"/>
      <c r="F17" s="23"/>
      <c r="G17" s="78" t="s">
        <v>12</v>
      </c>
      <c r="H17" s="29"/>
    </row>
    <row r="18" spans="1:14" ht="35.25" customHeight="1" thickBot="1" x14ac:dyDescent="0.25">
      <c r="A18" s="2785" t="s">
        <v>60</v>
      </c>
      <c r="B18" s="440" t="s">
        <v>13</v>
      </c>
      <c r="C18" s="196" t="s">
        <v>338</v>
      </c>
      <c r="D18" s="194" t="s">
        <v>20</v>
      </c>
      <c r="E18" s="2784" t="s">
        <v>142</v>
      </c>
      <c r="F18" s="2783" t="s">
        <v>59</v>
      </c>
      <c r="G18" s="193" t="s">
        <v>22</v>
      </c>
      <c r="H18" s="628"/>
      <c r="K18" s="11"/>
    </row>
    <row r="19" spans="1:14" ht="12" thickBot="1" x14ac:dyDescent="0.25">
      <c r="A19" s="463">
        <f>A20+A24+A26+A34+A37+A40+A43</f>
        <v>4005</v>
      </c>
      <c r="B19" s="510" t="s">
        <v>17</v>
      </c>
      <c r="C19" s="465" t="s">
        <v>15</v>
      </c>
      <c r="D19" s="464" t="s">
        <v>19</v>
      </c>
      <c r="E19" s="463">
        <f>E20+E24+E26+E34+E37+E40+E43+SUM(E45:E50)</f>
        <v>8205</v>
      </c>
      <c r="F19" s="463">
        <f>F20+F24+F26+F34+F37+F40+F43+SUM(F45:F50)</f>
        <v>8055</v>
      </c>
      <c r="G19" s="294" t="s">
        <v>14</v>
      </c>
      <c r="H19" s="2788"/>
      <c r="K19" s="11"/>
    </row>
    <row r="20" spans="1:14" x14ac:dyDescent="0.2">
      <c r="A20" s="447">
        <f>SUM(A21:A23)</f>
        <v>550</v>
      </c>
      <c r="B20" s="630" t="s">
        <v>18</v>
      </c>
      <c r="C20" s="467" t="s">
        <v>14</v>
      </c>
      <c r="D20" s="2626" t="s">
        <v>339</v>
      </c>
      <c r="E20" s="468">
        <f>SUM(E21:E23)</f>
        <v>550</v>
      </c>
      <c r="F20" s="469">
        <f>SUM(F21:F23)</f>
        <v>330</v>
      </c>
      <c r="G20" s="2695"/>
      <c r="H20" s="466"/>
      <c r="K20" s="11"/>
    </row>
    <row r="21" spans="1:14" ht="33.75" x14ac:dyDescent="0.2">
      <c r="A21" s="470">
        <v>150</v>
      </c>
      <c r="B21" s="631" t="s">
        <v>169</v>
      </c>
      <c r="C21" s="471" t="s">
        <v>340</v>
      </c>
      <c r="D21" s="2627" t="s">
        <v>341</v>
      </c>
      <c r="E21" s="472">
        <v>150</v>
      </c>
      <c r="F21" s="473">
        <v>80</v>
      </c>
      <c r="G21" s="528" t="s">
        <v>1940</v>
      </c>
      <c r="H21" s="474"/>
      <c r="J21" s="475"/>
      <c r="K21" s="72"/>
      <c r="L21" s="72"/>
      <c r="M21" s="72"/>
      <c r="N21" s="72"/>
    </row>
    <row r="22" spans="1:14" ht="33.75" x14ac:dyDescent="0.25">
      <c r="A22" s="470">
        <v>100</v>
      </c>
      <c r="B22" s="631" t="s">
        <v>169</v>
      </c>
      <c r="C22" s="471" t="s">
        <v>342</v>
      </c>
      <c r="D22" s="2627" t="s">
        <v>343</v>
      </c>
      <c r="E22" s="472">
        <v>100</v>
      </c>
      <c r="F22" s="473">
        <v>50</v>
      </c>
      <c r="G22" s="528" t="s">
        <v>1941</v>
      </c>
      <c r="H22" s="474"/>
      <c r="I22" s="476"/>
      <c r="J22" s="476"/>
      <c r="K22" s="477"/>
      <c r="L22" s="477"/>
      <c r="M22" s="477"/>
      <c r="N22" s="72"/>
    </row>
    <row r="23" spans="1:14" ht="33.75" x14ac:dyDescent="0.25">
      <c r="A23" s="470">
        <v>300</v>
      </c>
      <c r="B23" s="631" t="s">
        <v>169</v>
      </c>
      <c r="C23" s="471" t="s">
        <v>344</v>
      </c>
      <c r="D23" s="2627" t="s">
        <v>345</v>
      </c>
      <c r="E23" s="472">
        <v>300</v>
      </c>
      <c r="F23" s="473">
        <v>200</v>
      </c>
      <c r="G23" s="528" t="s">
        <v>1942</v>
      </c>
      <c r="H23" s="474"/>
      <c r="I23" s="476"/>
      <c r="J23" s="476"/>
      <c r="K23" s="477"/>
      <c r="L23" s="477"/>
      <c r="M23" s="477"/>
      <c r="N23" s="72"/>
    </row>
    <row r="24" spans="1:14" ht="15" x14ac:dyDescent="0.25">
      <c r="A24" s="478">
        <f>SUM(A25:A25)</f>
        <v>50</v>
      </c>
      <c r="B24" s="632" t="s">
        <v>18</v>
      </c>
      <c r="C24" s="479" t="s">
        <v>14</v>
      </c>
      <c r="D24" s="2628" t="s">
        <v>346</v>
      </c>
      <c r="E24" s="480">
        <f>SUM(E25:E25)</f>
        <v>50</v>
      </c>
      <c r="F24" s="481">
        <f>SUM(F25:F25)</f>
        <v>30</v>
      </c>
      <c r="G24" s="328"/>
      <c r="H24" s="482"/>
      <c r="I24" s="476"/>
      <c r="J24" s="476"/>
      <c r="K24" s="477"/>
      <c r="L24" s="477"/>
      <c r="M24" s="477"/>
      <c r="N24" s="72"/>
    </row>
    <row r="25" spans="1:14" ht="33.75" x14ac:dyDescent="0.25">
      <c r="A25" s="470">
        <v>50</v>
      </c>
      <c r="B25" s="633" t="s">
        <v>169</v>
      </c>
      <c r="C25" s="483" t="s">
        <v>347</v>
      </c>
      <c r="D25" s="2629" t="s">
        <v>348</v>
      </c>
      <c r="E25" s="472">
        <v>50</v>
      </c>
      <c r="F25" s="473">
        <v>30</v>
      </c>
      <c r="G25" s="528" t="s">
        <v>1938</v>
      </c>
      <c r="H25" s="484"/>
      <c r="I25" s="476"/>
      <c r="J25" s="476"/>
      <c r="K25" s="477"/>
      <c r="L25" s="477"/>
      <c r="M25" s="477"/>
      <c r="N25" s="72"/>
    </row>
    <row r="26" spans="1:14" ht="15" x14ac:dyDescent="0.25">
      <c r="A26" s="478">
        <f>SUM(A27:A33)</f>
        <v>1155</v>
      </c>
      <c r="B26" s="632" t="s">
        <v>18</v>
      </c>
      <c r="C26" s="479" t="s">
        <v>14</v>
      </c>
      <c r="D26" s="2628" t="s">
        <v>349</v>
      </c>
      <c r="E26" s="480">
        <f>SUM(E27:E33)</f>
        <v>1155</v>
      </c>
      <c r="F26" s="481">
        <f>SUM(F27:F33)</f>
        <v>915</v>
      </c>
      <c r="G26" s="2696"/>
      <c r="H26" s="482"/>
      <c r="I26" s="476"/>
      <c r="J26" s="476"/>
      <c r="K26" s="485"/>
      <c r="L26" s="485"/>
      <c r="M26" s="485"/>
      <c r="N26" s="72"/>
    </row>
    <row r="27" spans="1:14" ht="15" x14ac:dyDescent="0.25">
      <c r="A27" s="470">
        <v>200</v>
      </c>
      <c r="B27" s="631" t="s">
        <v>169</v>
      </c>
      <c r="C27" s="471" t="s">
        <v>350</v>
      </c>
      <c r="D27" s="2627" t="s">
        <v>351</v>
      </c>
      <c r="E27" s="472">
        <v>200</v>
      </c>
      <c r="F27" s="473">
        <v>200</v>
      </c>
      <c r="G27" s="528"/>
      <c r="H27" s="474"/>
      <c r="I27" s="476"/>
      <c r="J27" s="476"/>
      <c r="K27" s="72"/>
      <c r="L27" s="72"/>
      <c r="M27" s="72"/>
      <c r="N27" s="72"/>
    </row>
    <row r="28" spans="1:14" ht="15" x14ac:dyDescent="0.25">
      <c r="A28" s="470">
        <v>100</v>
      </c>
      <c r="B28" s="631" t="s">
        <v>169</v>
      </c>
      <c r="C28" s="471" t="s">
        <v>352</v>
      </c>
      <c r="D28" s="2627" t="s">
        <v>353</v>
      </c>
      <c r="E28" s="472">
        <v>100</v>
      </c>
      <c r="F28" s="473">
        <v>100</v>
      </c>
      <c r="G28" s="528"/>
      <c r="H28" s="474"/>
      <c r="I28" s="476"/>
      <c r="J28" s="476"/>
      <c r="K28" s="11"/>
    </row>
    <row r="29" spans="1:14" ht="22.5" x14ac:dyDescent="0.25">
      <c r="A29" s="470">
        <v>100</v>
      </c>
      <c r="B29" s="631" t="s">
        <v>169</v>
      </c>
      <c r="C29" s="471" t="s">
        <v>354</v>
      </c>
      <c r="D29" s="2627" t="s">
        <v>355</v>
      </c>
      <c r="E29" s="472">
        <v>100</v>
      </c>
      <c r="F29" s="473">
        <v>0</v>
      </c>
      <c r="G29" s="528" t="s">
        <v>1936</v>
      </c>
      <c r="H29" s="474"/>
      <c r="I29" s="476"/>
      <c r="J29" s="476"/>
      <c r="K29" s="11"/>
    </row>
    <row r="30" spans="1:14" ht="15" x14ac:dyDescent="0.25">
      <c r="A30" s="470">
        <v>225</v>
      </c>
      <c r="B30" s="631" t="s">
        <v>169</v>
      </c>
      <c r="C30" s="471" t="s">
        <v>356</v>
      </c>
      <c r="D30" s="2627" t="s">
        <v>357</v>
      </c>
      <c r="E30" s="472">
        <v>225</v>
      </c>
      <c r="F30" s="473">
        <v>225</v>
      </c>
      <c r="G30" s="528"/>
      <c r="H30" s="474"/>
      <c r="I30" s="476"/>
      <c r="J30" s="476"/>
      <c r="K30" s="11"/>
    </row>
    <row r="31" spans="1:14" ht="33.75" x14ac:dyDescent="0.25">
      <c r="A31" s="470">
        <v>50</v>
      </c>
      <c r="B31" s="631" t="s">
        <v>169</v>
      </c>
      <c r="C31" s="471" t="s">
        <v>358</v>
      </c>
      <c r="D31" s="2627" t="s">
        <v>359</v>
      </c>
      <c r="E31" s="472">
        <v>50</v>
      </c>
      <c r="F31" s="473">
        <v>10</v>
      </c>
      <c r="G31" s="528" t="s">
        <v>1939</v>
      </c>
      <c r="H31" s="474"/>
      <c r="I31" s="476"/>
      <c r="J31" s="476"/>
      <c r="K31" s="11"/>
    </row>
    <row r="32" spans="1:14" ht="22.5" x14ac:dyDescent="0.25">
      <c r="A32" s="470">
        <v>300</v>
      </c>
      <c r="B32" s="631" t="s">
        <v>169</v>
      </c>
      <c r="C32" s="471" t="s">
        <v>360</v>
      </c>
      <c r="D32" s="2627" t="s">
        <v>361</v>
      </c>
      <c r="E32" s="472">
        <v>300</v>
      </c>
      <c r="F32" s="473">
        <v>200</v>
      </c>
      <c r="G32" s="528" t="s">
        <v>1937</v>
      </c>
      <c r="H32" s="474"/>
      <c r="I32" s="476"/>
      <c r="J32" s="476"/>
      <c r="K32" s="11"/>
    </row>
    <row r="33" spans="1:11" ht="15" x14ac:dyDescent="0.25">
      <c r="A33" s="470">
        <v>180</v>
      </c>
      <c r="B33" s="633" t="s">
        <v>169</v>
      </c>
      <c r="C33" s="483" t="s">
        <v>362</v>
      </c>
      <c r="D33" s="2627" t="s">
        <v>363</v>
      </c>
      <c r="E33" s="472">
        <v>180</v>
      </c>
      <c r="F33" s="473">
        <v>180</v>
      </c>
      <c r="G33" s="1493"/>
      <c r="H33" s="484"/>
      <c r="I33" s="476"/>
      <c r="J33" s="476"/>
      <c r="K33" s="11"/>
    </row>
    <row r="34" spans="1:11" ht="15" x14ac:dyDescent="0.25">
      <c r="A34" s="478">
        <f>SUM(A35:A36)</f>
        <v>400</v>
      </c>
      <c r="B34" s="632" t="s">
        <v>18</v>
      </c>
      <c r="C34" s="479" t="s">
        <v>14</v>
      </c>
      <c r="D34" s="2628" t="s">
        <v>364</v>
      </c>
      <c r="E34" s="480">
        <f>SUM(E35:E36)</f>
        <v>400</v>
      </c>
      <c r="F34" s="481">
        <f>SUM(F35:F36)</f>
        <v>380</v>
      </c>
      <c r="G34" s="2697"/>
      <c r="H34" s="484"/>
      <c r="I34" s="476"/>
      <c r="J34" s="476"/>
      <c r="K34" s="11"/>
    </row>
    <row r="35" spans="1:11" ht="33.75" x14ac:dyDescent="0.25">
      <c r="A35" s="470">
        <v>200</v>
      </c>
      <c r="B35" s="633" t="s">
        <v>169</v>
      </c>
      <c r="C35" s="483" t="s">
        <v>365</v>
      </c>
      <c r="D35" s="2627" t="s">
        <v>366</v>
      </c>
      <c r="E35" s="472">
        <v>200</v>
      </c>
      <c r="F35" s="473">
        <v>180</v>
      </c>
      <c r="G35" s="528" t="s">
        <v>1938</v>
      </c>
      <c r="H35" s="484"/>
      <c r="I35" s="476"/>
      <c r="J35" s="476"/>
      <c r="K35" s="11"/>
    </row>
    <row r="36" spans="1:11" ht="15" x14ac:dyDescent="0.25">
      <c r="A36" s="470">
        <v>200</v>
      </c>
      <c r="B36" s="633" t="s">
        <v>169</v>
      </c>
      <c r="C36" s="483" t="s">
        <v>367</v>
      </c>
      <c r="D36" s="2627" t="s">
        <v>368</v>
      </c>
      <c r="E36" s="472">
        <v>200</v>
      </c>
      <c r="F36" s="473">
        <v>200</v>
      </c>
      <c r="G36" s="2698"/>
      <c r="H36" s="484"/>
      <c r="I36" s="476"/>
      <c r="J36" s="476"/>
      <c r="K36" s="11"/>
    </row>
    <row r="37" spans="1:11" ht="15" x14ac:dyDescent="0.25">
      <c r="A37" s="478">
        <f>SUM(A38:A39)</f>
        <v>400</v>
      </c>
      <c r="B37" s="632" t="s">
        <v>18</v>
      </c>
      <c r="C37" s="479" t="s">
        <v>14</v>
      </c>
      <c r="D37" s="2628" t="s">
        <v>369</v>
      </c>
      <c r="E37" s="480">
        <f>SUM(E38:E39)</f>
        <v>400</v>
      </c>
      <c r="F37" s="481">
        <f>SUM(F38:F39)</f>
        <v>400</v>
      </c>
      <c r="G37" s="2697"/>
      <c r="H37" s="484"/>
      <c r="I37" s="476"/>
      <c r="J37" s="476"/>
      <c r="K37" s="11"/>
    </row>
    <row r="38" spans="1:11" s="55" customFormat="1" ht="15" x14ac:dyDescent="0.25">
      <c r="A38" s="470">
        <v>200</v>
      </c>
      <c r="B38" s="631" t="s">
        <v>169</v>
      </c>
      <c r="C38" s="471" t="s">
        <v>370</v>
      </c>
      <c r="D38" s="2627" t="s">
        <v>371</v>
      </c>
      <c r="E38" s="472">
        <v>150</v>
      </c>
      <c r="F38" s="473">
        <v>150</v>
      </c>
      <c r="G38" s="2698"/>
      <c r="H38" s="490"/>
      <c r="I38" s="476"/>
      <c r="J38" s="476"/>
    </row>
    <row r="39" spans="1:11" ht="15" x14ac:dyDescent="0.25">
      <c r="A39" s="470">
        <v>200</v>
      </c>
      <c r="B39" s="633" t="s">
        <v>169</v>
      </c>
      <c r="C39" s="483" t="s">
        <v>372</v>
      </c>
      <c r="D39" s="491" t="s">
        <v>373</v>
      </c>
      <c r="E39" s="472">
        <v>250</v>
      </c>
      <c r="F39" s="473">
        <v>250</v>
      </c>
      <c r="G39" s="2698"/>
      <c r="H39" s="492"/>
      <c r="I39" s="476"/>
      <c r="J39" s="476"/>
      <c r="K39" s="11"/>
    </row>
    <row r="40" spans="1:11" x14ac:dyDescent="0.2">
      <c r="A40" s="478">
        <f>SUM(A41:A42)</f>
        <v>750</v>
      </c>
      <c r="B40" s="632" t="s">
        <v>18</v>
      </c>
      <c r="C40" s="479" t="s">
        <v>14</v>
      </c>
      <c r="D40" s="2628" t="s">
        <v>374</v>
      </c>
      <c r="E40" s="480">
        <f>SUM(E41:E42)</f>
        <v>600</v>
      </c>
      <c r="F40" s="481">
        <f>SUM(F41:F42)</f>
        <v>600</v>
      </c>
      <c r="G40" s="2697"/>
      <c r="H40" s="482"/>
      <c r="K40" s="11"/>
    </row>
    <row r="41" spans="1:11" x14ac:dyDescent="0.2">
      <c r="A41" s="470">
        <f>300</f>
        <v>300</v>
      </c>
      <c r="B41" s="633" t="s">
        <v>169</v>
      </c>
      <c r="C41" s="483" t="s">
        <v>375</v>
      </c>
      <c r="D41" s="2629" t="s">
        <v>376</v>
      </c>
      <c r="E41" s="472">
        <f>300</f>
        <v>300</v>
      </c>
      <c r="F41" s="473">
        <v>300</v>
      </c>
      <c r="G41" s="524"/>
      <c r="H41" s="490"/>
      <c r="K41" s="11"/>
    </row>
    <row r="42" spans="1:11" x14ac:dyDescent="0.2">
      <c r="A42" s="470">
        <v>450</v>
      </c>
      <c r="B42" s="634" t="s">
        <v>169</v>
      </c>
      <c r="C42" s="487" t="s">
        <v>377</v>
      </c>
      <c r="D42" s="2630" t="s">
        <v>378</v>
      </c>
      <c r="E42" s="472">
        <v>300</v>
      </c>
      <c r="F42" s="473">
        <v>300</v>
      </c>
      <c r="G42" s="563"/>
      <c r="H42" s="494"/>
      <c r="K42" s="11"/>
    </row>
    <row r="43" spans="1:11" x14ac:dyDescent="0.2">
      <c r="A43" s="478">
        <f>SUM(A44:A44)</f>
        <v>700</v>
      </c>
      <c r="B43" s="632" t="s">
        <v>18</v>
      </c>
      <c r="C43" s="479" t="s">
        <v>14</v>
      </c>
      <c r="D43" s="2628" t="s">
        <v>379</v>
      </c>
      <c r="E43" s="480">
        <f>SUM(E44:E44)</f>
        <v>700</v>
      </c>
      <c r="F43" s="481">
        <f>SUM(F44:F44)</f>
        <v>600</v>
      </c>
      <c r="G43" s="2699"/>
      <c r="H43" s="482"/>
      <c r="K43" s="11"/>
    </row>
    <row r="44" spans="1:11" ht="22.5" x14ac:dyDescent="0.2">
      <c r="A44" s="495">
        <v>700</v>
      </c>
      <c r="B44" s="2701" t="s">
        <v>169</v>
      </c>
      <c r="C44" s="496" t="s">
        <v>380</v>
      </c>
      <c r="D44" s="2631" t="s">
        <v>381</v>
      </c>
      <c r="E44" s="497">
        <v>700</v>
      </c>
      <c r="F44" s="498">
        <v>600</v>
      </c>
      <c r="G44" s="528" t="s">
        <v>1937</v>
      </c>
      <c r="H44" s="484"/>
      <c r="K44" s="11"/>
    </row>
    <row r="45" spans="1:11" s="2170" customFormat="1" x14ac:dyDescent="0.2">
      <c r="A45" s="409">
        <v>0</v>
      </c>
      <c r="B45" s="2756" t="s">
        <v>18</v>
      </c>
      <c r="C45" s="708">
        <v>1744000000</v>
      </c>
      <c r="D45" s="2757" t="s">
        <v>382</v>
      </c>
      <c r="E45" s="2758">
        <v>3500</v>
      </c>
      <c r="F45" s="2759">
        <v>3500</v>
      </c>
      <c r="G45" s="2789"/>
      <c r="H45" s="502"/>
      <c r="I45" s="2760"/>
      <c r="J45" s="2760"/>
      <c r="K45" s="2760"/>
    </row>
    <row r="46" spans="1:11" x14ac:dyDescent="0.2">
      <c r="A46" s="470">
        <v>0</v>
      </c>
      <c r="B46" s="632" t="s">
        <v>18</v>
      </c>
      <c r="C46" s="500">
        <v>1792130000</v>
      </c>
      <c r="D46" s="2632" t="s">
        <v>383</v>
      </c>
      <c r="E46" s="2633">
        <v>300</v>
      </c>
      <c r="F46" s="503">
        <v>300</v>
      </c>
      <c r="G46" s="528"/>
      <c r="H46" s="474"/>
    </row>
    <row r="47" spans="1:11" ht="22.5" x14ac:dyDescent="0.2">
      <c r="A47" s="470">
        <v>0</v>
      </c>
      <c r="B47" s="632" t="s">
        <v>18</v>
      </c>
      <c r="C47" s="500" t="s">
        <v>14</v>
      </c>
      <c r="D47" s="2632" t="s">
        <v>384</v>
      </c>
      <c r="E47" s="2633">
        <v>100</v>
      </c>
      <c r="F47" s="503">
        <v>0</v>
      </c>
      <c r="G47" s="79" t="s">
        <v>1924</v>
      </c>
      <c r="H47" s="484"/>
    </row>
    <row r="48" spans="1:11" x14ac:dyDescent="0.2">
      <c r="A48" s="470">
        <v>0</v>
      </c>
      <c r="B48" s="632" t="s">
        <v>18</v>
      </c>
      <c r="C48" s="500" t="s">
        <v>14</v>
      </c>
      <c r="D48" s="2632" t="s">
        <v>385</v>
      </c>
      <c r="E48" s="2633">
        <v>50</v>
      </c>
      <c r="F48" s="503">
        <v>0</v>
      </c>
      <c r="G48" s="79" t="s">
        <v>1925</v>
      </c>
      <c r="H48" s="484"/>
    </row>
    <row r="49" spans="1:11" x14ac:dyDescent="0.2">
      <c r="A49" s="470">
        <v>0</v>
      </c>
      <c r="B49" s="632" t="s">
        <v>18</v>
      </c>
      <c r="C49" s="500">
        <v>1792150000</v>
      </c>
      <c r="D49" s="2632" t="s">
        <v>386</v>
      </c>
      <c r="E49" s="2633">
        <v>200</v>
      </c>
      <c r="F49" s="501">
        <v>500</v>
      </c>
      <c r="G49" s="79"/>
      <c r="H49" s="505"/>
    </row>
    <row r="50" spans="1:11" ht="12" thickBot="1" x14ac:dyDescent="0.25">
      <c r="A50" s="529">
        <v>0</v>
      </c>
      <c r="B50" s="2790" t="s">
        <v>18</v>
      </c>
      <c r="C50" s="2791">
        <v>1792160000</v>
      </c>
      <c r="D50" s="2792" t="s">
        <v>387</v>
      </c>
      <c r="E50" s="2793">
        <v>200</v>
      </c>
      <c r="F50" s="2794">
        <v>500</v>
      </c>
      <c r="G50" s="2795"/>
      <c r="H50" s="505"/>
    </row>
    <row r="51" spans="1:11" x14ac:dyDescent="0.2">
      <c r="B51" s="506"/>
      <c r="C51" s="507"/>
      <c r="D51" s="508"/>
      <c r="E51" s="507"/>
      <c r="F51" s="507"/>
      <c r="G51" s="507"/>
      <c r="H51" s="509"/>
    </row>
    <row r="52" spans="1:11" x14ac:dyDescent="0.2">
      <c r="B52" s="506"/>
      <c r="C52" s="507"/>
      <c r="D52" s="507"/>
      <c r="E52" s="507"/>
      <c r="F52" s="507"/>
      <c r="G52" s="507"/>
      <c r="H52" s="506"/>
    </row>
    <row r="53" spans="1:11" ht="15.75" x14ac:dyDescent="0.2">
      <c r="B53" s="51" t="s">
        <v>388</v>
      </c>
      <c r="C53" s="24"/>
      <c r="D53" s="24"/>
      <c r="E53" s="24"/>
      <c r="F53" s="24"/>
      <c r="G53" s="24"/>
      <c r="H53" s="24"/>
    </row>
    <row r="54" spans="1:11" ht="12" thickBot="1" x14ac:dyDescent="0.25">
      <c r="B54" s="5"/>
      <c r="C54" s="5"/>
      <c r="D54" s="5"/>
      <c r="E54" s="23"/>
      <c r="F54" s="23"/>
      <c r="G54" s="78" t="s">
        <v>12</v>
      </c>
      <c r="H54" s="29"/>
    </row>
    <row r="55" spans="1:11" ht="18.75" thickBot="1" x14ac:dyDescent="0.25">
      <c r="A55" s="200" t="s">
        <v>60</v>
      </c>
      <c r="B55" s="440" t="s">
        <v>13</v>
      </c>
      <c r="C55" s="196" t="s">
        <v>389</v>
      </c>
      <c r="D55" s="199" t="s">
        <v>287</v>
      </c>
      <c r="E55" s="197" t="s">
        <v>142</v>
      </c>
      <c r="F55" s="198" t="s">
        <v>59</v>
      </c>
      <c r="G55" s="448" t="s">
        <v>22</v>
      </c>
      <c r="H55" s="628"/>
      <c r="K55" s="11"/>
    </row>
    <row r="56" spans="1:11" ht="13.5" customHeight="1" thickBot="1" x14ac:dyDescent="0.25">
      <c r="A56" s="463">
        <f>A57</f>
        <v>2100</v>
      </c>
      <c r="B56" s="510" t="s">
        <v>17</v>
      </c>
      <c r="C56" s="465" t="s">
        <v>15</v>
      </c>
      <c r="D56" s="464" t="s">
        <v>19</v>
      </c>
      <c r="E56" s="463">
        <f>E57</f>
        <v>2250</v>
      </c>
      <c r="F56" s="463">
        <f>F57</f>
        <v>2400</v>
      </c>
      <c r="G56" s="1198" t="s">
        <v>14</v>
      </c>
      <c r="H56" s="2788"/>
      <c r="K56" s="11"/>
    </row>
    <row r="57" spans="1:11" ht="15" x14ac:dyDescent="0.25">
      <c r="A57" s="511">
        <f>SUM(A58:A75)</f>
        <v>2100</v>
      </c>
      <c r="B57" s="512" t="s">
        <v>17</v>
      </c>
      <c r="C57" s="513" t="s">
        <v>14</v>
      </c>
      <c r="D57" s="514" t="s">
        <v>349</v>
      </c>
      <c r="E57" s="515">
        <f>SUM(E58:E75)</f>
        <v>2250</v>
      </c>
      <c r="F57" s="516">
        <f>SUM(F58:F75)</f>
        <v>2400</v>
      </c>
      <c r="G57" s="2753"/>
      <c r="H57" s="466"/>
      <c r="I57" s="518"/>
      <c r="J57" s="518"/>
      <c r="K57" s="11"/>
    </row>
    <row r="58" spans="1:11" s="6" customFormat="1" ht="15" x14ac:dyDescent="0.25">
      <c r="A58" s="2761">
        <v>300</v>
      </c>
      <c r="B58" s="2762" t="s">
        <v>17</v>
      </c>
      <c r="C58" s="2763">
        <v>2700020000</v>
      </c>
      <c r="D58" s="2764" t="s">
        <v>373</v>
      </c>
      <c r="E58" s="2765">
        <v>500</v>
      </c>
      <c r="F58" s="411">
        <v>500</v>
      </c>
      <c r="G58" s="2775"/>
      <c r="H58" s="494"/>
      <c r="I58" s="2766"/>
      <c r="J58" s="2766"/>
    </row>
    <row r="59" spans="1:11" s="507" customFormat="1" ht="15" x14ac:dyDescent="0.25">
      <c r="A59" s="519">
        <v>410</v>
      </c>
      <c r="B59" s="520" t="s">
        <v>17</v>
      </c>
      <c r="C59" s="521">
        <v>2700030000</v>
      </c>
      <c r="D59" s="522" t="s">
        <v>390</v>
      </c>
      <c r="E59" s="523">
        <v>410</v>
      </c>
      <c r="F59" s="473">
        <v>410</v>
      </c>
      <c r="G59" s="2754"/>
      <c r="H59" s="474"/>
      <c r="I59" s="525"/>
      <c r="J59" s="525"/>
    </row>
    <row r="60" spans="1:11" s="507" customFormat="1" ht="15" x14ac:dyDescent="0.25">
      <c r="A60" s="519">
        <v>200</v>
      </c>
      <c r="B60" s="520" t="s">
        <v>17</v>
      </c>
      <c r="C60" s="521">
        <v>2800040000</v>
      </c>
      <c r="D60" s="522" t="s">
        <v>391</v>
      </c>
      <c r="E60" s="523">
        <v>200</v>
      </c>
      <c r="F60" s="473">
        <v>200</v>
      </c>
      <c r="G60" s="611"/>
      <c r="H60" s="474"/>
      <c r="I60" s="525"/>
      <c r="J60" s="525"/>
    </row>
    <row r="61" spans="1:11" s="507" customFormat="1" ht="15" x14ac:dyDescent="0.25">
      <c r="A61" s="519">
        <v>120</v>
      </c>
      <c r="B61" s="520" t="s">
        <v>17</v>
      </c>
      <c r="C61" s="521">
        <v>2800080000</v>
      </c>
      <c r="D61" s="522" t="s">
        <v>392</v>
      </c>
      <c r="E61" s="523">
        <v>120</v>
      </c>
      <c r="F61" s="473">
        <v>120</v>
      </c>
      <c r="G61" s="611"/>
      <c r="H61" s="494"/>
      <c r="I61" s="525"/>
      <c r="J61" s="525"/>
    </row>
    <row r="62" spans="1:11" s="507" customFormat="1" ht="15" x14ac:dyDescent="0.25">
      <c r="A62" s="519">
        <v>60</v>
      </c>
      <c r="B62" s="520" t="s">
        <v>17</v>
      </c>
      <c r="C62" s="521">
        <v>2800090000</v>
      </c>
      <c r="D62" s="522" t="s">
        <v>393</v>
      </c>
      <c r="E62" s="523">
        <v>60</v>
      </c>
      <c r="F62" s="473">
        <v>60</v>
      </c>
      <c r="G62" s="611"/>
      <c r="H62" s="494"/>
      <c r="I62" s="525"/>
      <c r="J62" s="525"/>
    </row>
    <row r="63" spans="1:11" s="507" customFormat="1" ht="15" x14ac:dyDescent="0.25">
      <c r="A63" s="519">
        <v>120</v>
      </c>
      <c r="B63" s="520" t="s">
        <v>17</v>
      </c>
      <c r="C63" s="521">
        <v>2800100000</v>
      </c>
      <c r="D63" s="522" t="s">
        <v>394</v>
      </c>
      <c r="E63" s="523">
        <v>120</v>
      </c>
      <c r="F63" s="473">
        <v>120</v>
      </c>
      <c r="G63" s="611"/>
      <c r="H63" s="494"/>
      <c r="I63" s="525"/>
      <c r="J63" s="525"/>
    </row>
    <row r="64" spans="1:11" s="507" customFormat="1" ht="15" x14ac:dyDescent="0.25">
      <c r="A64" s="519">
        <v>120</v>
      </c>
      <c r="B64" s="520" t="s">
        <v>17</v>
      </c>
      <c r="C64" s="521">
        <v>2800110000</v>
      </c>
      <c r="D64" s="522" t="s">
        <v>395</v>
      </c>
      <c r="E64" s="523">
        <v>120</v>
      </c>
      <c r="F64" s="473">
        <v>120</v>
      </c>
      <c r="G64" s="611"/>
      <c r="H64" s="494"/>
      <c r="I64" s="525"/>
      <c r="J64" s="525"/>
    </row>
    <row r="65" spans="1:15" s="507" customFormat="1" ht="15" x14ac:dyDescent="0.25">
      <c r="A65" s="519">
        <v>60</v>
      </c>
      <c r="B65" s="520" t="s">
        <v>17</v>
      </c>
      <c r="C65" s="521">
        <v>2800120000</v>
      </c>
      <c r="D65" s="522" t="s">
        <v>396</v>
      </c>
      <c r="E65" s="523">
        <v>60</v>
      </c>
      <c r="F65" s="473">
        <v>60</v>
      </c>
      <c r="G65" s="611"/>
      <c r="H65" s="494"/>
      <c r="I65" s="525"/>
      <c r="J65" s="525"/>
    </row>
    <row r="66" spans="1:15" s="507" customFormat="1" ht="15" x14ac:dyDescent="0.25">
      <c r="A66" s="519">
        <v>120</v>
      </c>
      <c r="B66" s="520" t="s">
        <v>17</v>
      </c>
      <c r="C66" s="521">
        <v>2800130000</v>
      </c>
      <c r="D66" s="522" t="s">
        <v>397</v>
      </c>
      <c r="E66" s="523">
        <v>120</v>
      </c>
      <c r="F66" s="473">
        <v>120</v>
      </c>
      <c r="G66" s="611"/>
      <c r="H66" s="494"/>
      <c r="I66" s="525"/>
      <c r="J66" s="525"/>
    </row>
    <row r="67" spans="1:15" s="507" customFormat="1" ht="15" x14ac:dyDescent="0.25">
      <c r="A67" s="519">
        <v>120</v>
      </c>
      <c r="B67" s="520" t="s">
        <v>17</v>
      </c>
      <c r="C67" s="521">
        <v>2800140000</v>
      </c>
      <c r="D67" s="522" t="s">
        <v>398</v>
      </c>
      <c r="E67" s="523">
        <v>120</v>
      </c>
      <c r="F67" s="473">
        <v>120</v>
      </c>
      <c r="G67" s="611"/>
      <c r="H67" s="494"/>
      <c r="I67" s="525"/>
      <c r="J67" s="525"/>
    </row>
    <row r="68" spans="1:15" s="507" customFormat="1" ht="15" x14ac:dyDescent="0.25">
      <c r="A68" s="519">
        <v>60</v>
      </c>
      <c r="B68" s="520" t="s">
        <v>17</v>
      </c>
      <c r="C68" s="521">
        <v>2800150000</v>
      </c>
      <c r="D68" s="522" t="s">
        <v>399</v>
      </c>
      <c r="E68" s="523">
        <v>60</v>
      </c>
      <c r="F68" s="473">
        <v>60</v>
      </c>
      <c r="G68" s="611"/>
      <c r="H68" s="494"/>
      <c r="I68" s="525"/>
      <c r="J68" s="525"/>
    </row>
    <row r="69" spans="1:15" s="507" customFormat="1" ht="15" x14ac:dyDescent="0.25">
      <c r="A69" s="519">
        <v>120</v>
      </c>
      <c r="B69" s="520" t="s">
        <v>17</v>
      </c>
      <c r="C69" s="521">
        <v>2800160000</v>
      </c>
      <c r="D69" s="522" t="s">
        <v>400</v>
      </c>
      <c r="E69" s="523">
        <v>120</v>
      </c>
      <c r="F69" s="473">
        <v>120</v>
      </c>
      <c r="G69" s="611"/>
      <c r="H69" s="494"/>
      <c r="I69" s="525"/>
      <c r="J69" s="525"/>
    </row>
    <row r="70" spans="1:15" s="507" customFormat="1" ht="15" x14ac:dyDescent="0.2">
      <c r="A70" s="519">
        <v>70</v>
      </c>
      <c r="B70" s="520" t="s">
        <v>17</v>
      </c>
      <c r="C70" s="521">
        <v>2800170000</v>
      </c>
      <c r="D70" s="522" t="s">
        <v>401</v>
      </c>
      <c r="E70" s="523">
        <v>0</v>
      </c>
      <c r="F70" s="473">
        <v>0</v>
      </c>
      <c r="G70" s="611"/>
      <c r="H70" s="494"/>
      <c r="I70" s="526"/>
      <c r="J70" s="526"/>
    </row>
    <row r="71" spans="1:15" s="507" customFormat="1" ht="15" x14ac:dyDescent="0.2">
      <c r="A71" s="519">
        <v>10</v>
      </c>
      <c r="B71" s="520" t="s">
        <v>17</v>
      </c>
      <c r="C71" s="521">
        <v>2800190000</v>
      </c>
      <c r="D71" s="522" t="s">
        <v>402</v>
      </c>
      <c r="E71" s="523">
        <v>20</v>
      </c>
      <c r="F71" s="473">
        <v>20</v>
      </c>
      <c r="G71" s="611"/>
      <c r="H71" s="494"/>
      <c r="I71" s="526"/>
      <c r="J71" s="526"/>
    </row>
    <row r="72" spans="1:15" s="507" customFormat="1" ht="15" x14ac:dyDescent="0.2">
      <c r="A72" s="519">
        <v>10</v>
      </c>
      <c r="B72" s="520" t="s">
        <v>17</v>
      </c>
      <c r="C72" s="521">
        <v>2800200000</v>
      </c>
      <c r="D72" s="522" t="s">
        <v>403</v>
      </c>
      <c r="E72" s="523">
        <v>20</v>
      </c>
      <c r="F72" s="473">
        <v>20</v>
      </c>
      <c r="G72" s="611"/>
      <c r="H72" s="494"/>
      <c r="I72" s="526"/>
      <c r="J72" s="526"/>
    </row>
    <row r="73" spans="1:15" ht="15" x14ac:dyDescent="0.25">
      <c r="A73" s="470">
        <v>200</v>
      </c>
      <c r="B73" s="527" t="s">
        <v>17</v>
      </c>
      <c r="C73" s="521">
        <v>2800220000</v>
      </c>
      <c r="D73" s="522" t="s">
        <v>404</v>
      </c>
      <c r="E73" s="523">
        <v>200</v>
      </c>
      <c r="F73" s="473">
        <v>200</v>
      </c>
      <c r="G73" s="2755"/>
      <c r="H73" s="494"/>
      <c r="I73" s="518"/>
      <c r="J73" s="518"/>
      <c r="K73" s="11"/>
    </row>
    <row r="74" spans="1:15" s="507" customFormat="1" ht="15" x14ac:dyDescent="0.2">
      <c r="A74" s="519">
        <v>0</v>
      </c>
      <c r="B74" s="520" t="s">
        <v>17</v>
      </c>
      <c r="C74" s="521">
        <v>2800230000</v>
      </c>
      <c r="D74" s="1366" t="s">
        <v>405</v>
      </c>
      <c r="E74" s="523">
        <v>0</v>
      </c>
      <c r="F74" s="473">
        <v>100</v>
      </c>
      <c r="G74" s="611" t="s">
        <v>1926</v>
      </c>
      <c r="H74" s="484"/>
      <c r="I74" s="526"/>
      <c r="J74" s="526"/>
    </row>
    <row r="75" spans="1:15" ht="15.75" thickBot="1" x14ac:dyDescent="0.3">
      <c r="A75" s="529">
        <v>0</v>
      </c>
      <c r="B75" s="530" t="s">
        <v>17</v>
      </c>
      <c r="C75" s="531">
        <v>2800240000</v>
      </c>
      <c r="D75" s="2693" t="s">
        <v>385</v>
      </c>
      <c r="E75" s="532">
        <v>0</v>
      </c>
      <c r="F75" s="190">
        <v>50</v>
      </c>
      <c r="G75" s="2694" t="s">
        <v>1926</v>
      </c>
      <c r="H75" s="484"/>
      <c r="I75" s="518"/>
      <c r="J75" s="518"/>
      <c r="K75" s="11"/>
    </row>
    <row r="76" spans="1:15" ht="24" customHeight="1" x14ac:dyDescent="0.25">
      <c r="B76" s="506"/>
      <c r="C76" s="507"/>
      <c r="D76" s="84"/>
      <c r="E76" s="507"/>
      <c r="F76" s="507"/>
      <c r="G76" s="507"/>
      <c r="H76" s="533"/>
      <c r="I76" s="518"/>
      <c r="J76" s="518"/>
    </row>
    <row r="77" spans="1:15" ht="21" customHeight="1" x14ac:dyDescent="0.2">
      <c r="B77" s="111" t="s">
        <v>406</v>
      </c>
      <c r="C77" s="24"/>
      <c r="D77" s="24"/>
      <c r="E77" s="24"/>
      <c r="F77" s="24"/>
      <c r="G77" s="24"/>
      <c r="H77" s="24"/>
    </row>
    <row r="78" spans="1:15" ht="12" thickBot="1" x14ac:dyDescent="0.25">
      <c r="B78" s="5"/>
      <c r="C78" s="5"/>
      <c r="D78" s="5"/>
      <c r="E78" s="7"/>
      <c r="F78" s="7"/>
      <c r="G78" s="7" t="s">
        <v>12</v>
      </c>
      <c r="H78" s="534"/>
    </row>
    <row r="79" spans="1:15" ht="39" customHeight="1" thickBot="1" x14ac:dyDescent="0.25">
      <c r="A79" s="636" t="s">
        <v>60</v>
      </c>
      <c r="B79" s="637" t="s">
        <v>16</v>
      </c>
      <c r="C79" s="202" t="s">
        <v>407</v>
      </c>
      <c r="D79" s="199" t="s">
        <v>11</v>
      </c>
      <c r="E79" s="197" t="s">
        <v>142</v>
      </c>
      <c r="F79" s="198" t="s">
        <v>59</v>
      </c>
      <c r="G79" s="449" t="s">
        <v>22</v>
      </c>
      <c r="H79" s="638"/>
      <c r="K79" s="11"/>
    </row>
    <row r="80" spans="1:15" ht="32.25" customHeight="1" thickBot="1" x14ac:dyDescent="0.25">
      <c r="A80" s="207">
        <v>25505.03</v>
      </c>
      <c r="B80" s="36" t="s">
        <v>17</v>
      </c>
      <c r="C80" s="35" t="s">
        <v>15</v>
      </c>
      <c r="D80" s="33" t="s">
        <v>19</v>
      </c>
      <c r="E80" s="34">
        <f>SUM(E81:E131)</f>
        <v>9045</v>
      </c>
      <c r="F80" s="34">
        <f>SUM(F81:F131)</f>
        <v>10545</v>
      </c>
      <c r="G80" s="352" t="s">
        <v>1958</v>
      </c>
      <c r="H80" s="638"/>
      <c r="K80" s="11"/>
      <c r="O80" s="535"/>
    </row>
    <row r="81" spans="1:15" ht="22.5" x14ac:dyDescent="0.2">
      <c r="A81" s="536">
        <v>0</v>
      </c>
      <c r="B81" s="537" t="s">
        <v>17</v>
      </c>
      <c r="C81" s="538" t="s">
        <v>408</v>
      </c>
      <c r="D81" s="539" t="s">
        <v>409</v>
      </c>
      <c r="E81" s="540">
        <v>1000</v>
      </c>
      <c r="F81" s="541">
        <v>1000</v>
      </c>
      <c r="G81" s="542"/>
      <c r="H81" s="638"/>
      <c r="K81" s="11"/>
      <c r="O81" s="535"/>
    </row>
    <row r="82" spans="1:15" ht="22.5" x14ac:dyDescent="0.2">
      <c r="A82" s="543">
        <v>0</v>
      </c>
      <c r="B82" s="149" t="s">
        <v>17</v>
      </c>
      <c r="C82" s="544" t="s">
        <v>408</v>
      </c>
      <c r="D82" s="52" t="s">
        <v>410</v>
      </c>
      <c r="E82" s="545">
        <v>0</v>
      </c>
      <c r="F82" s="546">
        <v>0</v>
      </c>
      <c r="G82" s="524"/>
      <c r="H82" s="55"/>
      <c r="K82" s="11"/>
      <c r="O82" s="535"/>
    </row>
    <row r="83" spans="1:15" ht="22.5" x14ac:dyDescent="0.2">
      <c r="A83" s="547">
        <v>0</v>
      </c>
      <c r="B83" s="548" t="s">
        <v>17</v>
      </c>
      <c r="C83" s="549" t="s">
        <v>411</v>
      </c>
      <c r="D83" s="52" t="s">
        <v>1950</v>
      </c>
      <c r="E83" s="550">
        <v>1000</v>
      </c>
      <c r="F83" s="551">
        <v>0</v>
      </c>
      <c r="G83" s="524" t="s">
        <v>1963</v>
      </c>
      <c r="H83" s="117"/>
      <c r="J83" s="475"/>
      <c r="K83" s="72"/>
      <c r="L83" s="72"/>
      <c r="M83" s="72"/>
      <c r="N83" s="72"/>
    </row>
    <row r="84" spans="1:15" ht="22.5" x14ac:dyDescent="0.2">
      <c r="A84" s="552">
        <v>600</v>
      </c>
      <c r="B84" s="553" t="s">
        <v>17</v>
      </c>
      <c r="C84" s="554" t="s">
        <v>412</v>
      </c>
      <c r="D84" s="555" t="s">
        <v>413</v>
      </c>
      <c r="E84" s="556">
        <v>600</v>
      </c>
      <c r="F84" s="557">
        <v>600</v>
      </c>
      <c r="G84" s="558"/>
      <c r="H84" s="117"/>
      <c r="J84" s="84"/>
      <c r="K84" s="559"/>
      <c r="L84" s="559"/>
      <c r="M84" s="559"/>
      <c r="N84" s="560"/>
      <c r="O84" s="72"/>
    </row>
    <row r="85" spans="1:15" ht="22.5" x14ac:dyDescent="0.2">
      <c r="A85" s="547">
        <v>360</v>
      </c>
      <c r="B85" s="564" t="s">
        <v>17</v>
      </c>
      <c r="C85" s="565" t="s">
        <v>414</v>
      </c>
      <c r="D85" s="562" t="s">
        <v>415</v>
      </c>
      <c r="E85" s="550">
        <v>360</v>
      </c>
      <c r="F85" s="551">
        <v>24</v>
      </c>
      <c r="G85" s="167" t="s">
        <v>1954</v>
      </c>
      <c r="H85" s="117"/>
      <c r="J85" s="84"/>
      <c r="K85" s="559"/>
      <c r="L85" s="559"/>
      <c r="M85" s="566"/>
      <c r="N85" s="560"/>
      <c r="O85" s="72"/>
    </row>
    <row r="86" spans="1:15" ht="22.5" x14ac:dyDescent="0.2">
      <c r="A86" s="543">
        <v>840</v>
      </c>
      <c r="B86" s="564" t="s">
        <v>17</v>
      </c>
      <c r="C86" s="565" t="s">
        <v>414</v>
      </c>
      <c r="D86" s="562" t="s">
        <v>416</v>
      </c>
      <c r="E86" s="545">
        <v>0</v>
      </c>
      <c r="F86" s="546">
        <v>216</v>
      </c>
      <c r="G86" s="167" t="s">
        <v>1954</v>
      </c>
      <c r="H86" s="55"/>
      <c r="J86" s="84"/>
      <c r="K86" s="567"/>
      <c r="L86" s="567"/>
      <c r="M86" s="567"/>
      <c r="N86" s="568"/>
      <c r="O86" s="72"/>
    </row>
    <row r="87" spans="1:15" ht="20.25" customHeight="1" x14ac:dyDescent="0.2">
      <c r="A87" s="547">
        <v>80</v>
      </c>
      <c r="B87" s="561" t="s">
        <v>17</v>
      </c>
      <c r="C87" s="565" t="s">
        <v>417</v>
      </c>
      <c r="D87" s="562" t="s">
        <v>418</v>
      </c>
      <c r="E87" s="550">
        <v>80</v>
      </c>
      <c r="F87" s="551">
        <v>20</v>
      </c>
      <c r="G87" s="167" t="s">
        <v>1954</v>
      </c>
      <c r="H87" s="117"/>
      <c r="J87" s="84"/>
      <c r="K87" s="559"/>
      <c r="L87" s="559"/>
      <c r="M87" s="559"/>
      <c r="N87" s="560"/>
      <c r="O87" s="72"/>
    </row>
    <row r="88" spans="1:15" ht="22.5" x14ac:dyDescent="0.2">
      <c r="A88" s="569">
        <v>720</v>
      </c>
      <c r="B88" s="553" t="s">
        <v>17</v>
      </c>
      <c r="C88" s="554" t="s">
        <v>417</v>
      </c>
      <c r="D88" s="570" t="s">
        <v>419</v>
      </c>
      <c r="E88" s="571">
        <v>0</v>
      </c>
      <c r="F88" s="572">
        <v>180</v>
      </c>
      <c r="G88" s="167" t="s">
        <v>1954</v>
      </c>
      <c r="H88" s="55"/>
      <c r="J88" s="84"/>
      <c r="K88" s="567"/>
      <c r="L88" s="567"/>
      <c r="M88" s="567"/>
      <c r="N88" s="568"/>
      <c r="O88" s="72"/>
    </row>
    <row r="89" spans="1:15" ht="22.5" x14ac:dyDescent="0.2">
      <c r="A89" s="547">
        <v>225</v>
      </c>
      <c r="B89" s="149" t="s">
        <v>17</v>
      </c>
      <c r="C89" s="565" t="s">
        <v>420</v>
      </c>
      <c r="D89" s="52" t="s">
        <v>421</v>
      </c>
      <c r="E89" s="550">
        <v>1200</v>
      </c>
      <c r="F89" s="551">
        <v>375</v>
      </c>
      <c r="G89" s="167" t="s">
        <v>1954</v>
      </c>
      <c r="H89" s="117"/>
      <c r="J89" s="475"/>
      <c r="K89" s="72"/>
      <c r="L89" s="573"/>
      <c r="M89" s="567"/>
      <c r="N89" s="72"/>
      <c r="O89" s="72"/>
    </row>
    <row r="90" spans="1:15" ht="22.5" x14ac:dyDescent="0.2">
      <c r="A90" s="543">
        <v>1275</v>
      </c>
      <c r="B90" s="149" t="s">
        <v>17</v>
      </c>
      <c r="C90" s="565" t="s">
        <v>420</v>
      </c>
      <c r="D90" s="52" t="s">
        <v>422</v>
      </c>
      <c r="E90" s="545">
        <v>0</v>
      </c>
      <c r="F90" s="546">
        <v>2125</v>
      </c>
      <c r="G90" s="167" t="s">
        <v>1954</v>
      </c>
      <c r="H90" s="55"/>
      <c r="J90" s="475"/>
      <c r="K90" s="72"/>
      <c r="L90" s="573"/>
      <c r="M90" s="567"/>
      <c r="N90" s="72"/>
      <c r="O90" s="72"/>
    </row>
    <row r="91" spans="1:15" ht="22.5" x14ac:dyDescent="0.2">
      <c r="A91" s="547">
        <v>0</v>
      </c>
      <c r="B91" s="561" t="s">
        <v>17</v>
      </c>
      <c r="C91" s="549" t="s">
        <v>423</v>
      </c>
      <c r="D91" s="52" t="s">
        <v>424</v>
      </c>
      <c r="E91" s="550">
        <v>0</v>
      </c>
      <c r="F91" s="551">
        <v>0</v>
      </c>
      <c r="G91" s="524"/>
      <c r="H91" s="117"/>
      <c r="J91" s="475"/>
      <c r="K91" s="72"/>
      <c r="L91" s="72"/>
      <c r="M91" s="72"/>
      <c r="N91" s="72"/>
    </row>
    <row r="92" spans="1:15" ht="22.5" x14ac:dyDescent="0.2">
      <c r="A92" s="543">
        <v>0</v>
      </c>
      <c r="B92" s="561" t="s">
        <v>17</v>
      </c>
      <c r="C92" s="549" t="s">
        <v>423</v>
      </c>
      <c r="D92" s="52" t="s">
        <v>425</v>
      </c>
      <c r="E92" s="545">
        <v>0</v>
      </c>
      <c r="F92" s="546">
        <v>500</v>
      </c>
      <c r="G92" s="524" t="s">
        <v>1954</v>
      </c>
      <c r="H92" s="55"/>
      <c r="J92" s="475"/>
      <c r="K92" s="72"/>
      <c r="L92" s="72"/>
      <c r="M92" s="72"/>
      <c r="N92" s="72"/>
    </row>
    <row r="93" spans="1:15" x14ac:dyDescent="0.2">
      <c r="A93" s="552">
        <v>0</v>
      </c>
      <c r="B93" s="2787" t="s">
        <v>17</v>
      </c>
      <c r="C93" s="1343" t="s">
        <v>426</v>
      </c>
      <c r="D93" s="584" t="s">
        <v>427</v>
      </c>
      <c r="E93" s="556">
        <v>195</v>
      </c>
      <c r="F93" s="557">
        <v>195</v>
      </c>
      <c r="G93" s="167"/>
      <c r="H93" s="117"/>
      <c r="J93" s="475"/>
      <c r="K93" s="72"/>
      <c r="L93" s="72"/>
      <c r="M93" s="72"/>
      <c r="N93" s="72"/>
    </row>
    <row r="94" spans="1:15" x14ac:dyDescent="0.2">
      <c r="A94" s="543">
        <v>0</v>
      </c>
      <c r="B94" s="14" t="s">
        <v>17</v>
      </c>
      <c r="C94" s="549" t="s">
        <v>426</v>
      </c>
      <c r="D94" s="52" t="s">
        <v>428</v>
      </c>
      <c r="E94" s="545">
        <v>0</v>
      </c>
      <c r="F94" s="546">
        <v>0</v>
      </c>
      <c r="G94" s="524"/>
      <c r="H94" s="55"/>
      <c r="J94" s="475"/>
      <c r="K94" s="72"/>
      <c r="L94" s="72"/>
      <c r="M94" s="72"/>
      <c r="N94" s="72"/>
    </row>
    <row r="95" spans="1:15" ht="22.5" x14ac:dyDescent="0.2">
      <c r="A95" s="547">
        <v>0</v>
      </c>
      <c r="B95" s="561" t="s">
        <v>17</v>
      </c>
      <c r="C95" s="549" t="s">
        <v>429</v>
      </c>
      <c r="D95" s="52" t="s">
        <v>430</v>
      </c>
      <c r="E95" s="550">
        <v>0</v>
      </c>
      <c r="F95" s="551">
        <v>0</v>
      </c>
      <c r="G95" s="524"/>
      <c r="H95" s="117"/>
      <c r="J95" s="475"/>
      <c r="K95" s="72"/>
      <c r="L95" s="72"/>
      <c r="M95" s="72"/>
      <c r="N95" s="72"/>
    </row>
    <row r="96" spans="1:15" ht="22.5" x14ac:dyDescent="0.2">
      <c r="A96" s="543">
        <v>0</v>
      </c>
      <c r="B96" s="561" t="s">
        <v>17</v>
      </c>
      <c r="C96" s="549" t="s">
        <v>429</v>
      </c>
      <c r="D96" s="52" t="s">
        <v>431</v>
      </c>
      <c r="E96" s="545">
        <v>0</v>
      </c>
      <c r="F96" s="546">
        <v>0</v>
      </c>
      <c r="G96" s="524"/>
      <c r="H96" s="55"/>
      <c r="J96" s="475"/>
      <c r="K96" s="72"/>
      <c r="L96" s="72"/>
      <c r="M96" s="72"/>
      <c r="N96" s="72"/>
    </row>
    <row r="97" spans="1:15" ht="22.5" x14ac:dyDescent="0.2">
      <c r="A97" s="547">
        <v>212.05</v>
      </c>
      <c r="B97" s="149" t="s">
        <v>17</v>
      </c>
      <c r="C97" s="549" t="s">
        <v>432</v>
      </c>
      <c r="D97" s="52" t="s">
        <v>433</v>
      </c>
      <c r="E97" s="550">
        <v>150</v>
      </c>
      <c r="F97" s="551">
        <v>150</v>
      </c>
      <c r="G97" s="524"/>
      <c r="H97" s="117"/>
      <c r="J97" s="475"/>
      <c r="K97" s="72"/>
      <c r="L97" s="72"/>
      <c r="M97" s="72"/>
      <c r="N97" s="72"/>
    </row>
    <row r="98" spans="1:15" ht="22.5" x14ac:dyDescent="0.2">
      <c r="A98" s="543">
        <v>1908.5</v>
      </c>
      <c r="B98" s="149" t="s">
        <v>17</v>
      </c>
      <c r="C98" s="549" t="s">
        <v>432</v>
      </c>
      <c r="D98" s="52" t="s">
        <v>434</v>
      </c>
      <c r="E98" s="545">
        <v>0</v>
      </c>
      <c r="F98" s="546">
        <v>0</v>
      </c>
      <c r="G98" s="524"/>
      <c r="H98" s="55"/>
      <c r="J98" s="475"/>
      <c r="K98" s="72"/>
      <c r="L98" s="72"/>
      <c r="M98" s="72"/>
      <c r="N98" s="72"/>
    </row>
    <row r="99" spans="1:15" s="72" customFormat="1" x14ac:dyDescent="0.2">
      <c r="A99" s="568"/>
      <c r="B99" s="595"/>
      <c r="C99" s="577"/>
      <c r="D99" s="84"/>
      <c r="E99" s="568"/>
      <c r="F99" s="568"/>
      <c r="G99" s="115"/>
      <c r="I99" s="475"/>
      <c r="J99" s="475"/>
    </row>
    <row r="100" spans="1:15" s="72" customFormat="1" ht="15.75" x14ac:dyDescent="0.2">
      <c r="A100" s="11"/>
      <c r="B100" s="111" t="s">
        <v>406</v>
      </c>
      <c r="C100" s="24"/>
      <c r="D100" s="24"/>
      <c r="E100" s="24"/>
      <c r="F100" s="24"/>
      <c r="G100" s="24"/>
      <c r="I100" s="475"/>
      <c r="J100" s="475"/>
    </row>
    <row r="101" spans="1:15" s="72" customFormat="1" ht="16.5" thickBot="1" x14ac:dyDescent="0.25">
      <c r="A101" s="11"/>
      <c r="B101" s="111"/>
      <c r="C101" s="24"/>
      <c r="D101" s="24"/>
      <c r="E101" s="24"/>
      <c r="F101" s="24"/>
      <c r="G101" s="1549" t="s">
        <v>12</v>
      </c>
      <c r="I101" s="475"/>
      <c r="J101" s="475"/>
    </row>
    <row r="102" spans="1:15" s="72" customFormat="1" ht="18.75" thickBot="1" x14ac:dyDescent="0.25">
      <c r="A102" s="636" t="s">
        <v>60</v>
      </c>
      <c r="B102" s="637" t="s">
        <v>16</v>
      </c>
      <c r="C102" s="202" t="s">
        <v>407</v>
      </c>
      <c r="D102" s="199" t="s">
        <v>11</v>
      </c>
      <c r="E102" s="197" t="s">
        <v>142</v>
      </c>
      <c r="F102" s="198" t="s">
        <v>59</v>
      </c>
      <c r="G102" s="449" t="s">
        <v>22</v>
      </c>
      <c r="I102" s="475"/>
      <c r="J102" s="475"/>
    </row>
    <row r="103" spans="1:15" s="72" customFormat="1" ht="12" thickBot="1" x14ac:dyDescent="0.25">
      <c r="A103" s="578" t="s">
        <v>23</v>
      </c>
      <c r="B103" s="579" t="s">
        <v>14</v>
      </c>
      <c r="C103" s="580" t="s">
        <v>14</v>
      </c>
      <c r="D103" s="581"/>
      <c r="E103" s="2781" t="s">
        <v>23</v>
      </c>
      <c r="F103" s="2782" t="s">
        <v>23</v>
      </c>
      <c r="G103" s="352" t="s">
        <v>14</v>
      </c>
      <c r="I103" s="475"/>
      <c r="J103" s="475"/>
    </row>
    <row r="104" spans="1:15" ht="22.5" x14ac:dyDescent="0.2">
      <c r="A104" s="547">
        <v>419.07</v>
      </c>
      <c r="B104" s="548" t="s">
        <v>17</v>
      </c>
      <c r="C104" s="549" t="s">
        <v>435</v>
      </c>
      <c r="D104" s="52" t="s">
        <v>436</v>
      </c>
      <c r="E104" s="550">
        <v>450</v>
      </c>
      <c r="F104" s="551">
        <v>350</v>
      </c>
      <c r="G104" s="524" t="s">
        <v>1964</v>
      </c>
      <c r="H104" s="117"/>
      <c r="J104" s="475"/>
      <c r="K104" s="72"/>
      <c r="L104" s="559"/>
      <c r="M104" s="559"/>
      <c r="N104" s="72"/>
      <c r="O104" s="72"/>
    </row>
    <row r="105" spans="1:15" ht="22.5" x14ac:dyDescent="0.2">
      <c r="A105" s="543">
        <v>2374.81</v>
      </c>
      <c r="B105" s="548" t="s">
        <v>17</v>
      </c>
      <c r="C105" s="549" t="s">
        <v>435</v>
      </c>
      <c r="D105" s="52" t="s">
        <v>437</v>
      </c>
      <c r="E105" s="545">
        <v>0</v>
      </c>
      <c r="F105" s="546">
        <v>2100</v>
      </c>
      <c r="G105" s="167" t="s">
        <v>1954</v>
      </c>
      <c r="H105" s="55"/>
      <c r="J105" s="475"/>
      <c r="K105" s="72"/>
      <c r="L105" s="567"/>
      <c r="M105" s="567"/>
      <c r="N105" s="72"/>
      <c r="O105" s="72"/>
    </row>
    <row r="106" spans="1:15" ht="22.5" x14ac:dyDescent="0.2">
      <c r="A106" s="547">
        <v>6.3</v>
      </c>
      <c r="B106" s="548" t="s">
        <v>17</v>
      </c>
      <c r="C106" s="549" t="s">
        <v>438</v>
      </c>
      <c r="D106" s="52" t="s">
        <v>1934</v>
      </c>
      <c r="E106" s="550">
        <v>0</v>
      </c>
      <c r="F106" s="551">
        <v>0</v>
      </c>
      <c r="G106" s="524" t="s">
        <v>1943</v>
      </c>
      <c r="H106" s="117"/>
      <c r="J106" s="475"/>
      <c r="K106" s="72"/>
      <c r="L106" s="72"/>
      <c r="M106" s="72"/>
      <c r="N106" s="72"/>
    </row>
    <row r="107" spans="1:15" ht="22.5" x14ac:dyDescent="0.2">
      <c r="A107" s="543">
        <v>1130</v>
      </c>
      <c r="B107" s="548" t="s">
        <v>17</v>
      </c>
      <c r="C107" s="549" t="s">
        <v>438</v>
      </c>
      <c r="D107" s="52" t="s">
        <v>1935</v>
      </c>
      <c r="E107" s="545">
        <v>0</v>
      </c>
      <c r="F107" s="546">
        <v>0</v>
      </c>
      <c r="G107" s="524" t="s">
        <v>1943</v>
      </c>
      <c r="H107" s="55"/>
      <c r="J107" s="475"/>
      <c r="K107" s="72"/>
      <c r="L107" s="72"/>
      <c r="M107" s="72"/>
      <c r="N107" s="72"/>
    </row>
    <row r="108" spans="1:15" ht="22.5" x14ac:dyDescent="0.2">
      <c r="A108" s="547">
        <v>160</v>
      </c>
      <c r="B108" s="548" t="s">
        <v>17</v>
      </c>
      <c r="C108" s="549" t="s">
        <v>439</v>
      </c>
      <c r="D108" s="52" t="s">
        <v>440</v>
      </c>
      <c r="E108" s="550">
        <v>80</v>
      </c>
      <c r="F108" s="551">
        <v>80</v>
      </c>
      <c r="G108" s="524"/>
      <c r="H108" s="117"/>
      <c r="J108" s="475"/>
      <c r="K108" s="72"/>
      <c r="L108" s="72"/>
      <c r="M108" s="72"/>
      <c r="N108" s="72"/>
    </row>
    <row r="109" spans="1:15" ht="22.5" x14ac:dyDescent="0.2">
      <c r="A109" s="543">
        <v>240</v>
      </c>
      <c r="B109" s="548" t="s">
        <v>17</v>
      </c>
      <c r="C109" s="549" t="s">
        <v>439</v>
      </c>
      <c r="D109" s="52" t="s">
        <v>441</v>
      </c>
      <c r="E109" s="545">
        <v>0</v>
      </c>
      <c r="F109" s="546">
        <v>0</v>
      </c>
      <c r="G109" s="524"/>
      <c r="H109" s="55"/>
      <c r="J109" s="475"/>
      <c r="K109" s="72"/>
      <c r="L109" s="72"/>
      <c r="M109" s="72"/>
      <c r="N109" s="72"/>
    </row>
    <row r="110" spans="1:15" ht="22.5" x14ac:dyDescent="0.2">
      <c r="A110" s="547">
        <v>104.8</v>
      </c>
      <c r="B110" s="548" t="s">
        <v>17</v>
      </c>
      <c r="C110" s="549" t="s">
        <v>442</v>
      </c>
      <c r="D110" s="52" t="s">
        <v>443</v>
      </c>
      <c r="E110" s="550">
        <v>1800</v>
      </c>
      <c r="F110" s="551">
        <v>50</v>
      </c>
      <c r="G110" s="167" t="s">
        <v>1954</v>
      </c>
      <c r="H110" s="117"/>
      <c r="J110" s="475"/>
      <c r="K110" s="72"/>
      <c r="L110" s="574"/>
      <c r="M110" s="574"/>
      <c r="N110" s="72"/>
      <c r="O110" s="72"/>
    </row>
    <row r="111" spans="1:15" ht="22.5" x14ac:dyDescent="0.2">
      <c r="A111" s="543">
        <v>157.19999999999999</v>
      </c>
      <c r="B111" s="548" t="s">
        <v>17</v>
      </c>
      <c r="C111" s="549" t="s">
        <v>442</v>
      </c>
      <c r="D111" s="52" t="s">
        <v>444</v>
      </c>
      <c r="E111" s="545">
        <v>0</v>
      </c>
      <c r="F111" s="546">
        <v>450</v>
      </c>
      <c r="G111" s="167" t="s">
        <v>1954</v>
      </c>
      <c r="H111" s="55"/>
      <c r="J111" s="475"/>
      <c r="K111" s="72"/>
      <c r="L111" s="575"/>
      <c r="M111" s="575"/>
      <c r="N111" s="72"/>
      <c r="O111" s="72"/>
    </row>
    <row r="112" spans="1:15" ht="22.5" x14ac:dyDescent="0.2">
      <c r="A112" s="547">
        <v>48.8</v>
      </c>
      <c r="B112" s="548" t="s">
        <v>17</v>
      </c>
      <c r="C112" s="549" t="s">
        <v>445</v>
      </c>
      <c r="D112" s="52" t="s">
        <v>446</v>
      </c>
      <c r="E112" s="550">
        <v>410</v>
      </c>
      <c r="F112" s="551">
        <v>410</v>
      </c>
      <c r="G112" s="524"/>
      <c r="H112" s="117"/>
      <c r="J112" s="475"/>
      <c r="K112" s="72"/>
      <c r="L112" s="574"/>
      <c r="M112" s="574"/>
      <c r="N112" s="72"/>
      <c r="O112" s="72"/>
    </row>
    <row r="113" spans="1:15" ht="22.5" x14ac:dyDescent="0.2">
      <c r="A113" s="543">
        <v>73.2</v>
      </c>
      <c r="B113" s="548" t="s">
        <v>17</v>
      </c>
      <c r="C113" s="549" t="s">
        <v>445</v>
      </c>
      <c r="D113" s="52" t="s">
        <v>447</v>
      </c>
      <c r="E113" s="545">
        <v>0</v>
      </c>
      <c r="F113" s="546">
        <v>0</v>
      </c>
      <c r="G113" s="524"/>
      <c r="H113" s="55"/>
      <c r="J113" s="475"/>
      <c r="K113" s="72"/>
      <c r="L113" s="575"/>
      <c r="M113" s="575"/>
      <c r="N113" s="72"/>
      <c r="O113" s="72"/>
    </row>
    <row r="114" spans="1:15" ht="22.5" x14ac:dyDescent="0.2">
      <c r="A114" s="547">
        <v>9.5</v>
      </c>
      <c r="B114" s="548" t="s">
        <v>17</v>
      </c>
      <c r="C114" s="549" t="s">
        <v>448</v>
      </c>
      <c r="D114" s="52" t="s">
        <v>449</v>
      </c>
      <c r="E114" s="550">
        <v>20</v>
      </c>
      <c r="F114" s="551">
        <v>20</v>
      </c>
      <c r="G114" s="576"/>
      <c r="H114" s="117"/>
      <c r="J114" s="475"/>
      <c r="K114" s="72"/>
      <c r="L114" s="559"/>
      <c r="M114" s="559"/>
      <c r="N114" s="72"/>
      <c r="O114" s="72"/>
    </row>
    <row r="115" spans="1:15" ht="22.5" x14ac:dyDescent="0.2">
      <c r="A115" s="543">
        <v>2030</v>
      </c>
      <c r="B115" s="548" t="s">
        <v>17</v>
      </c>
      <c r="C115" s="549" t="s">
        <v>448</v>
      </c>
      <c r="D115" s="52" t="s">
        <v>450</v>
      </c>
      <c r="E115" s="545">
        <v>0</v>
      </c>
      <c r="F115" s="546">
        <v>0</v>
      </c>
      <c r="G115" s="576"/>
      <c r="H115" s="55"/>
      <c r="J115" s="475"/>
      <c r="K115" s="72"/>
      <c r="L115" s="567"/>
      <c r="M115" s="567"/>
      <c r="N115" s="72"/>
      <c r="O115" s="72"/>
    </row>
    <row r="116" spans="1:15" ht="22.5" x14ac:dyDescent="0.2">
      <c r="A116" s="547">
        <v>0</v>
      </c>
      <c r="B116" s="548" t="s">
        <v>17</v>
      </c>
      <c r="C116" s="549" t="s">
        <v>451</v>
      </c>
      <c r="D116" s="52" t="s">
        <v>452</v>
      </c>
      <c r="E116" s="550">
        <v>100</v>
      </c>
      <c r="F116" s="551">
        <v>100</v>
      </c>
      <c r="G116" s="524"/>
      <c r="H116" s="117"/>
      <c r="J116" s="475"/>
      <c r="K116" s="72"/>
      <c r="L116" s="72"/>
      <c r="M116" s="72"/>
      <c r="N116" s="72"/>
    </row>
    <row r="117" spans="1:15" ht="22.5" x14ac:dyDescent="0.2">
      <c r="A117" s="543">
        <v>0</v>
      </c>
      <c r="B117" s="14" t="s">
        <v>17</v>
      </c>
      <c r="C117" s="549" t="s">
        <v>451</v>
      </c>
      <c r="D117" s="52" t="s">
        <v>453</v>
      </c>
      <c r="E117" s="545">
        <v>0</v>
      </c>
      <c r="F117" s="546">
        <v>0</v>
      </c>
      <c r="G117" s="524"/>
      <c r="H117" s="55"/>
      <c r="J117" s="475"/>
      <c r="K117" s="72"/>
      <c r="L117" s="72"/>
      <c r="M117" s="72"/>
      <c r="N117" s="72"/>
    </row>
    <row r="118" spans="1:15" ht="23.25" customHeight="1" x14ac:dyDescent="0.2">
      <c r="A118" s="547">
        <v>0</v>
      </c>
      <c r="B118" s="548" t="s">
        <v>17</v>
      </c>
      <c r="C118" s="549" t="s">
        <v>454</v>
      </c>
      <c r="D118" s="52" t="s">
        <v>455</v>
      </c>
      <c r="E118" s="550">
        <v>100</v>
      </c>
      <c r="F118" s="551">
        <v>100</v>
      </c>
      <c r="G118" s="524"/>
      <c r="H118" s="117"/>
      <c r="J118" s="475"/>
      <c r="K118" s="72"/>
      <c r="L118" s="72"/>
      <c r="M118" s="72"/>
      <c r="N118" s="72"/>
    </row>
    <row r="119" spans="1:15" ht="23.25" customHeight="1" x14ac:dyDescent="0.2">
      <c r="A119" s="543">
        <v>0</v>
      </c>
      <c r="B119" s="548" t="s">
        <v>17</v>
      </c>
      <c r="C119" s="549" t="s">
        <v>454</v>
      </c>
      <c r="D119" s="52" t="s">
        <v>456</v>
      </c>
      <c r="E119" s="545">
        <v>0</v>
      </c>
      <c r="F119" s="546">
        <v>0</v>
      </c>
      <c r="G119" s="524"/>
      <c r="H119" s="55"/>
      <c r="J119" s="475"/>
      <c r="K119" s="72"/>
      <c r="L119" s="72"/>
      <c r="M119" s="72"/>
      <c r="N119" s="72"/>
    </row>
    <row r="120" spans="1:15" ht="22.5" x14ac:dyDescent="0.2">
      <c r="A120" s="547">
        <v>0</v>
      </c>
      <c r="B120" s="548" t="s">
        <v>17</v>
      </c>
      <c r="C120" s="549" t="s">
        <v>457</v>
      </c>
      <c r="D120" s="52" t="s">
        <v>1929</v>
      </c>
      <c r="E120" s="550">
        <v>0</v>
      </c>
      <c r="F120" s="551">
        <v>0</v>
      </c>
      <c r="G120" s="524"/>
      <c r="H120" s="55"/>
      <c r="J120" s="475"/>
      <c r="K120" s="72"/>
      <c r="L120" s="72"/>
      <c r="M120" s="72"/>
      <c r="N120" s="72"/>
    </row>
    <row r="121" spans="1:15" ht="22.5" x14ac:dyDescent="0.2">
      <c r="A121" s="543">
        <v>0</v>
      </c>
      <c r="B121" s="548" t="s">
        <v>17</v>
      </c>
      <c r="C121" s="549" t="s">
        <v>457</v>
      </c>
      <c r="D121" s="52" t="s">
        <v>1933</v>
      </c>
      <c r="E121" s="545">
        <v>0</v>
      </c>
      <c r="F121" s="546">
        <v>0</v>
      </c>
      <c r="G121" s="524"/>
      <c r="H121" s="55"/>
      <c r="J121" s="475"/>
      <c r="K121" s="72"/>
      <c r="L121" s="72"/>
      <c r="M121" s="72"/>
      <c r="N121" s="72"/>
    </row>
    <row r="122" spans="1:15" ht="22.5" x14ac:dyDescent="0.2">
      <c r="A122" s="547">
        <v>0</v>
      </c>
      <c r="B122" s="548" t="s">
        <v>17</v>
      </c>
      <c r="C122" s="549" t="s">
        <v>458</v>
      </c>
      <c r="D122" s="52" t="s">
        <v>1930</v>
      </c>
      <c r="E122" s="550">
        <v>0</v>
      </c>
      <c r="F122" s="551">
        <v>0</v>
      </c>
      <c r="G122" s="524"/>
      <c r="H122" s="55"/>
      <c r="J122" s="475"/>
      <c r="K122" s="72"/>
      <c r="L122" s="72"/>
      <c r="M122" s="72"/>
      <c r="N122" s="72"/>
    </row>
    <row r="123" spans="1:15" ht="22.5" x14ac:dyDescent="0.2">
      <c r="A123" s="543">
        <v>0</v>
      </c>
      <c r="B123" s="548" t="s">
        <v>17</v>
      </c>
      <c r="C123" s="549" t="s">
        <v>458</v>
      </c>
      <c r="D123" s="52" t="s">
        <v>1932</v>
      </c>
      <c r="E123" s="545">
        <v>0</v>
      </c>
      <c r="F123" s="546">
        <v>0</v>
      </c>
      <c r="G123" s="524"/>
      <c r="H123" s="55"/>
      <c r="J123" s="475"/>
      <c r="K123" s="72"/>
      <c r="L123" s="72"/>
      <c r="M123" s="72"/>
      <c r="N123" s="72"/>
    </row>
    <row r="124" spans="1:15" x14ac:dyDescent="0.2">
      <c r="A124" s="547">
        <v>0</v>
      </c>
      <c r="B124" s="548" t="s">
        <v>17</v>
      </c>
      <c r="C124" s="549" t="s">
        <v>459</v>
      </c>
      <c r="D124" s="52" t="s">
        <v>1928</v>
      </c>
      <c r="E124" s="550">
        <v>0</v>
      </c>
      <c r="F124" s="551">
        <v>0</v>
      </c>
      <c r="G124" s="524"/>
      <c r="H124" s="55"/>
      <c r="J124" s="475"/>
      <c r="K124" s="72"/>
      <c r="L124" s="72"/>
      <c r="M124" s="72"/>
      <c r="N124" s="72"/>
    </row>
    <row r="125" spans="1:15" x14ac:dyDescent="0.2">
      <c r="A125" s="543">
        <v>0</v>
      </c>
      <c r="B125" s="548" t="s">
        <v>17</v>
      </c>
      <c r="C125" s="549" t="s">
        <v>459</v>
      </c>
      <c r="D125" s="52" t="s">
        <v>1931</v>
      </c>
      <c r="E125" s="545">
        <v>0</v>
      </c>
      <c r="F125" s="546">
        <v>0</v>
      </c>
      <c r="G125" s="524"/>
      <c r="H125" s="55"/>
      <c r="J125" s="475"/>
      <c r="K125" s="72"/>
      <c r="L125" s="72"/>
      <c r="M125" s="72"/>
      <c r="N125" s="72"/>
    </row>
    <row r="126" spans="1:15" ht="22.5" x14ac:dyDescent="0.2">
      <c r="A126" s="547">
        <v>0</v>
      </c>
      <c r="B126" s="583" t="s">
        <v>17</v>
      </c>
      <c r="C126" s="549" t="s">
        <v>460</v>
      </c>
      <c r="D126" s="584" t="s">
        <v>461</v>
      </c>
      <c r="E126" s="585">
        <v>1500</v>
      </c>
      <c r="F126" s="586">
        <v>1500</v>
      </c>
      <c r="G126" s="587"/>
      <c r="H126" s="117"/>
      <c r="J126" s="475"/>
      <c r="K126" s="72"/>
      <c r="L126" s="72"/>
      <c r="M126" s="72"/>
      <c r="N126" s="72"/>
    </row>
    <row r="127" spans="1:15" ht="22.5" x14ac:dyDescent="0.2">
      <c r="A127" s="543">
        <v>0</v>
      </c>
      <c r="B127" s="561" t="s">
        <v>17</v>
      </c>
      <c r="C127" s="549" t="s">
        <v>460</v>
      </c>
      <c r="D127" s="52" t="s">
        <v>462</v>
      </c>
      <c r="E127" s="588">
        <v>0</v>
      </c>
      <c r="F127" s="589">
        <v>0</v>
      </c>
      <c r="G127" s="563"/>
      <c r="H127" s="55"/>
      <c r="J127" s="475"/>
      <c r="K127" s="72"/>
      <c r="L127" s="72"/>
      <c r="M127" s="72"/>
      <c r="N127" s="72"/>
    </row>
    <row r="128" spans="1:15" ht="22.5" x14ac:dyDescent="0.2">
      <c r="A128" s="547">
        <v>0</v>
      </c>
      <c r="B128" s="561" t="s">
        <v>17</v>
      </c>
      <c r="C128" s="591" t="s">
        <v>1919</v>
      </c>
      <c r="D128" s="52" t="s">
        <v>1920</v>
      </c>
      <c r="E128" s="550">
        <v>0</v>
      </c>
      <c r="F128" s="551">
        <v>0</v>
      </c>
      <c r="G128" s="3010" t="s">
        <v>1959</v>
      </c>
      <c r="H128" s="11"/>
      <c r="J128" s="475"/>
      <c r="K128" s="72"/>
      <c r="L128" s="72"/>
      <c r="M128" s="72"/>
      <c r="N128" s="72"/>
    </row>
    <row r="129" spans="1:15" ht="12.75" customHeight="1" x14ac:dyDescent="0.2">
      <c r="A129" s="543">
        <v>0</v>
      </c>
      <c r="B129" s="561" t="s">
        <v>17</v>
      </c>
      <c r="C129" s="591" t="s">
        <v>1919</v>
      </c>
      <c r="D129" s="590" t="s">
        <v>1921</v>
      </c>
      <c r="E129" s="545">
        <v>0</v>
      </c>
      <c r="F129" s="546">
        <v>0</v>
      </c>
      <c r="G129" s="3011"/>
      <c r="H129" s="11"/>
      <c r="J129" s="475"/>
      <c r="K129" s="72"/>
      <c r="L129" s="72"/>
      <c r="M129" s="72"/>
      <c r="N129" s="72"/>
    </row>
    <row r="130" spans="1:15" ht="22.5" x14ac:dyDescent="0.2">
      <c r="A130" s="547">
        <v>0</v>
      </c>
      <c r="B130" s="561" t="s">
        <v>17</v>
      </c>
      <c r="C130" s="591" t="s">
        <v>1922</v>
      </c>
      <c r="D130" s="52" t="s">
        <v>463</v>
      </c>
      <c r="E130" s="550">
        <v>0</v>
      </c>
      <c r="F130" s="551">
        <v>0</v>
      </c>
      <c r="G130" s="3011"/>
      <c r="H130" s="11"/>
      <c r="J130" s="475"/>
      <c r="K130" s="72"/>
      <c r="L130" s="72"/>
      <c r="M130" s="72"/>
      <c r="N130" s="72"/>
    </row>
    <row r="131" spans="1:15" ht="23.25" thickBot="1" x14ac:dyDescent="0.25">
      <c r="A131" s="1428">
        <v>0</v>
      </c>
      <c r="B131" s="150" t="s">
        <v>17</v>
      </c>
      <c r="C131" s="2166" t="s">
        <v>1923</v>
      </c>
      <c r="D131" s="592" t="s">
        <v>464</v>
      </c>
      <c r="E131" s="593">
        <v>0</v>
      </c>
      <c r="F131" s="2167">
        <v>0</v>
      </c>
      <c r="G131" s="3012"/>
      <c r="H131" s="11"/>
      <c r="J131" s="475"/>
      <c r="K131" s="72"/>
      <c r="L131" s="72"/>
      <c r="M131" s="72"/>
      <c r="N131" s="72"/>
    </row>
    <row r="132" spans="1:15" x14ac:dyDescent="0.2">
      <c r="A132" s="594"/>
      <c r="B132" s="595"/>
      <c r="C132" s="596"/>
      <c r="D132" s="597"/>
      <c r="E132" s="598"/>
      <c r="F132" s="594"/>
      <c r="G132" s="599"/>
      <c r="H132" s="55"/>
      <c r="J132" s="84"/>
      <c r="K132" s="559"/>
      <c r="L132" s="559"/>
      <c r="M132" s="566"/>
      <c r="N132" s="560"/>
      <c r="O132" s="72"/>
    </row>
    <row r="133" spans="1:15" ht="15.75" x14ac:dyDescent="0.2">
      <c r="B133" s="600" t="s">
        <v>465</v>
      </c>
      <c r="C133" s="600"/>
      <c r="D133" s="600"/>
      <c r="E133" s="600"/>
      <c r="F133" s="600"/>
      <c r="G133" s="600"/>
      <c r="H133" s="600"/>
    </row>
    <row r="134" spans="1:15" ht="15" customHeight="1" thickBot="1" x14ac:dyDescent="0.25">
      <c r="B134" s="601"/>
      <c r="C134" s="601"/>
      <c r="D134" s="601"/>
      <c r="E134" s="602"/>
      <c r="F134" s="602"/>
      <c r="G134" s="386" t="s">
        <v>12</v>
      </c>
      <c r="H134" s="603"/>
    </row>
    <row r="135" spans="1:15" ht="32.25" customHeight="1" thickBot="1" x14ac:dyDescent="0.25">
      <c r="A135" s="639" t="s">
        <v>60</v>
      </c>
      <c r="B135" s="440" t="s">
        <v>13</v>
      </c>
      <c r="C135" s="196" t="s">
        <v>466</v>
      </c>
      <c r="D135" s="199" t="s">
        <v>323</v>
      </c>
      <c r="E135" s="640" t="s">
        <v>142</v>
      </c>
      <c r="F135" s="641" t="s">
        <v>59</v>
      </c>
      <c r="G135" s="448" t="s">
        <v>22</v>
      </c>
      <c r="H135" s="628"/>
      <c r="K135" s="11"/>
    </row>
    <row r="136" spans="1:15" ht="14.25" customHeight="1" thickBot="1" x14ac:dyDescent="0.25">
      <c r="A136" s="392">
        <f>A137</f>
        <v>16000</v>
      </c>
      <c r="B136" s="389" t="s">
        <v>324</v>
      </c>
      <c r="C136" s="390" t="s">
        <v>15</v>
      </c>
      <c r="D136" s="391" t="s">
        <v>326</v>
      </c>
      <c r="E136" s="392">
        <f>E137</f>
        <v>28000</v>
      </c>
      <c r="F136" s="392">
        <f>F137</f>
        <v>28000</v>
      </c>
      <c r="G136" s="604" t="s">
        <v>14</v>
      </c>
      <c r="H136" s="466"/>
      <c r="K136" s="11"/>
    </row>
    <row r="137" spans="1:15" ht="22.5" x14ac:dyDescent="0.2">
      <c r="A137" s="437">
        <f>SUM(A138:A142)</f>
        <v>16000</v>
      </c>
      <c r="B137" s="605" t="s">
        <v>17</v>
      </c>
      <c r="C137" s="606" t="s">
        <v>14</v>
      </c>
      <c r="D137" s="607" t="s">
        <v>467</v>
      </c>
      <c r="E137" s="608">
        <f>SUM(E138:E142)</f>
        <v>28000</v>
      </c>
      <c r="F137" s="609">
        <f>SUM(F138:F142)</f>
        <v>28000</v>
      </c>
      <c r="G137" s="2735" t="s">
        <v>468</v>
      </c>
      <c r="H137" s="494"/>
      <c r="K137" s="11"/>
    </row>
    <row r="138" spans="1:15" x14ac:dyDescent="0.2">
      <c r="A138" s="439">
        <v>14000</v>
      </c>
      <c r="B138" s="403" t="s">
        <v>17</v>
      </c>
      <c r="C138" s="610" t="s">
        <v>469</v>
      </c>
      <c r="D138" s="99" t="s">
        <v>470</v>
      </c>
      <c r="E138" s="410">
        <v>20000</v>
      </c>
      <c r="F138" s="411">
        <v>20000</v>
      </c>
      <c r="G138" s="611"/>
      <c r="H138" s="494"/>
      <c r="K138" s="11"/>
    </row>
    <row r="139" spans="1:15" ht="11.25" customHeight="1" x14ac:dyDescent="0.2">
      <c r="A139" s="439">
        <v>0</v>
      </c>
      <c r="B139" s="403" t="s">
        <v>17</v>
      </c>
      <c r="C139" s="610" t="s">
        <v>471</v>
      </c>
      <c r="D139" s="99" t="s">
        <v>472</v>
      </c>
      <c r="E139" s="410">
        <v>3000</v>
      </c>
      <c r="F139" s="411">
        <v>3000</v>
      </c>
      <c r="G139" s="611"/>
      <c r="H139" s="494"/>
      <c r="K139" s="11"/>
    </row>
    <row r="140" spans="1:15" s="507" customFormat="1" ht="19.5" customHeight="1" x14ac:dyDescent="0.2">
      <c r="A140" s="499">
        <v>0</v>
      </c>
      <c r="B140" s="612" t="s">
        <v>17</v>
      </c>
      <c r="C140" s="613" t="s">
        <v>473</v>
      </c>
      <c r="D140" s="99" t="s">
        <v>474</v>
      </c>
      <c r="E140" s="472">
        <v>2000</v>
      </c>
      <c r="F140" s="411">
        <v>1600</v>
      </c>
      <c r="G140" s="611"/>
      <c r="H140" s="494"/>
      <c r="I140" s="582"/>
      <c r="J140" s="582"/>
    </row>
    <row r="141" spans="1:15" x14ac:dyDescent="0.2">
      <c r="A141" s="499">
        <v>0</v>
      </c>
      <c r="B141" s="612" t="s">
        <v>17</v>
      </c>
      <c r="C141" s="613" t="s">
        <v>475</v>
      </c>
      <c r="D141" s="99" t="s">
        <v>476</v>
      </c>
      <c r="E141" s="614">
        <v>1000</v>
      </c>
      <c r="F141" s="411">
        <v>800</v>
      </c>
      <c r="G141" s="611"/>
      <c r="H141" s="494"/>
      <c r="K141" s="11"/>
    </row>
    <row r="142" spans="1:15" ht="12" thickBot="1" x14ac:dyDescent="0.25">
      <c r="A142" s="615">
        <v>2000</v>
      </c>
      <c r="B142" s="616" t="s">
        <v>17</v>
      </c>
      <c r="C142" s="617" t="s">
        <v>477</v>
      </c>
      <c r="D142" s="618" t="s">
        <v>478</v>
      </c>
      <c r="E142" s="619">
        <v>2000</v>
      </c>
      <c r="F142" s="620">
        <v>2600</v>
      </c>
      <c r="G142" s="2694"/>
      <c r="H142" s="494"/>
      <c r="K142" s="11"/>
    </row>
    <row r="143" spans="1:15" x14ac:dyDescent="0.2">
      <c r="C143" s="12"/>
      <c r="E143" s="310"/>
      <c r="F143" s="310"/>
      <c r="H143" s="599"/>
    </row>
    <row r="144" spans="1:15" ht="18.75" customHeight="1" x14ac:dyDescent="0.2">
      <c r="A144" s="621"/>
      <c r="B144" s="621"/>
      <c r="C144" s="621"/>
      <c r="D144" s="621"/>
      <c r="E144" s="621"/>
      <c r="F144" s="621"/>
      <c r="G144" s="622"/>
      <c r="H144" s="11"/>
      <c r="I144" s="11"/>
      <c r="J144" s="11"/>
      <c r="K144" s="11"/>
    </row>
    <row r="145" spans="1:11" x14ac:dyDescent="0.2">
      <c r="A145" s="623"/>
      <c r="B145" s="623"/>
      <c r="C145" s="623"/>
      <c r="G145" s="12"/>
      <c r="H145" s="11"/>
      <c r="I145" s="11"/>
      <c r="J145" s="11"/>
      <c r="K145" s="11"/>
    </row>
    <row r="146" spans="1:11" ht="12" customHeight="1" x14ac:dyDescent="0.2">
      <c r="A146" s="624"/>
      <c r="B146" s="624"/>
      <c r="G146" s="12"/>
      <c r="H146" s="11"/>
      <c r="I146" s="11"/>
      <c r="J146" s="11"/>
      <c r="K146" s="11"/>
    </row>
    <row r="147" spans="1:11" ht="21" customHeight="1" x14ac:dyDescent="0.2">
      <c r="A147" s="621"/>
      <c r="B147" s="621"/>
      <c r="C147" s="621"/>
      <c r="D147" s="621"/>
      <c r="E147" s="621"/>
      <c r="F147" s="621"/>
      <c r="G147" s="622"/>
      <c r="H147" s="11"/>
      <c r="I147" s="11"/>
      <c r="J147" s="11"/>
      <c r="K147" s="11"/>
    </row>
    <row r="148" spans="1:11" ht="10.5" customHeight="1" x14ac:dyDescent="0.2">
      <c r="G148" s="12"/>
      <c r="H148" s="11"/>
      <c r="I148" s="11"/>
      <c r="J148" s="11"/>
      <c r="K148" s="11"/>
    </row>
    <row r="149" spans="1:11" x14ac:dyDescent="0.2">
      <c r="G149" s="12"/>
      <c r="H149" s="11"/>
      <c r="I149" s="11"/>
      <c r="J149" s="11"/>
      <c r="K149" s="11"/>
    </row>
    <row r="150" spans="1:11" ht="22.5" customHeight="1" x14ac:dyDescent="0.2">
      <c r="A150" s="621"/>
      <c r="B150" s="623"/>
      <c r="C150" s="3009"/>
      <c r="D150" s="3009"/>
      <c r="F150" s="621"/>
      <c r="G150" s="622"/>
      <c r="H150" s="11"/>
      <c r="I150" s="11"/>
      <c r="J150" s="11"/>
      <c r="K150" s="11"/>
    </row>
  </sheetData>
  <mergeCells count="9">
    <mergeCell ref="C150:D150"/>
    <mergeCell ref="A1:G1"/>
    <mergeCell ref="A3:G3"/>
    <mergeCell ref="C5:E5"/>
    <mergeCell ref="B7:B8"/>
    <mergeCell ref="C7:C8"/>
    <mergeCell ref="D7:D8"/>
    <mergeCell ref="E7:E8"/>
    <mergeCell ref="G128:G131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fitToHeight="0" orientation="portrait" r:id="rId1"/>
  <headerFooter alignWithMargins="0"/>
  <rowBreaks count="3" manualBreakCount="3">
    <brk id="51" max="6" man="1"/>
    <brk id="98" max="6" man="1"/>
    <brk id="131" max="6" man="1"/>
  </rowBreaks>
  <ignoredErrors>
    <ignoredError sqref="C104:C117 C118:C129 C81:C92 C10:C13 C21:C31 C32:C44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77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140625" style="11"/>
    <col min="2" max="2" width="3.5703125" style="12" customWidth="1"/>
    <col min="3" max="3" width="11.7109375" style="11" customWidth="1"/>
    <col min="4" max="4" width="45.140625" style="11" customWidth="1"/>
    <col min="5" max="6" width="10.140625" style="11" customWidth="1"/>
    <col min="7" max="7" width="17.85546875" style="11" customWidth="1"/>
    <col min="8" max="8" width="17.5703125" style="12" customWidth="1"/>
    <col min="9" max="9" width="10.140625" style="11" bestFit="1" customWidth="1"/>
    <col min="10" max="16384" width="9.140625" style="11"/>
  </cols>
  <sheetData>
    <row r="1" spans="1:12" ht="18" customHeight="1" x14ac:dyDescent="0.25">
      <c r="A1" s="2935" t="s">
        <v>146</v>
      </c>
      <c r="B1" s="2935"/>
      <c r="C1" s="2935"/>
      <c r="D1" s="2935"/>
      <c r="E1" s="2935"/>
      <c r="F1" s="2935"/>
      <c r="G1" s="2935"/>
      <c r="H1" s="125"/>
      <c r="I1" s="63"/>
    </row>
    <row r="2" spans="1:12" ht="12.75" customHeight="1" x14ac:dyDescent="0.2">
      <c r="H2" s="122"/>
    </row>
    <row r="3" spans="1:12" s="1" customFormat="1" ht="15.75" x14ac:dyDescent="0.25">
      <c r="A3" s="2981" t="s">
        <v>1578</v>
      </c>
      <c r="B3" s="2981"/>
      <c r="C3" s="2981"/>
      <c r="D3" s="2981"/>
      <c r="E3" s="2981"/>
      <c r="F3" s="2981"/>
      <c r="G3" s="2981"/>
      <c r="H3" s="116"/>
    </row>
    <row r="4" spans="1:12" s="1" customFormat="1" ht="15.75" x14ac:dyDescent="0.25">
      <c r="B4" s="44"/>
      <c r="C4" s="44"/>
      <c r="D4" s="44"/>
      <c r="E4" s="44"/>
      <c r="F4" s="44"/>
      <c r="G4" s="44"/>
      <c r="H4" s="44"/>
    </row>
    <row r="5" spans="1:12" s="4" customFormat="1" ht="15.75" customHeight="1" x14ac:dyDescent="0.2">
      <c r="B5" s="24"/>
      <c r="C5" s="3001" t="s">
        <v>61</v>
      </c>
      <c r="D5" s="3001"/>
      <c r="E5" s="3001"/>
      <c r="F5" s="37"/>
      <c r="G5" s="37"/>
      <c r="H5" s="37"/>
    </row>
    <row r="6" spans="1:12" s="6" customFormat="1" ht="12.75" customHeight="1" thickBot="1" x14ac:dyDescent="0.25">
      <c r="B6" s="5"/>
      <c r="C6" s="5"/>
      <c r="D6" s="5"/>
      <c r="E6" s="7" t="s">
        <v>12</v>
      </c>
      <c r="F6" s="7"/>
      <c r="G6" s="10"/>
    </row>
    <row r="7" spans="1:12" s="9" customFormat="1" ht="12.75" customHeight="1" x14ac:dyDescent="0.2">
      <c r="B7" s="3002"/>
      <c r="C7" s="3016" t="s">
        <v>0</v>
      </c>
      <c r="D7" s="3018" t="s">
        <v>1</v>
      </c>
      <c r="E7" s="3007" t="s">
        <v>62</v>
      </c>
      <c r="F7" s="124"/>
      <c r="G7" s="8"/>
      <c r="H7" s="8"/>
      <c r="I7" s="8"/>
      <c r="J7" s="8"/>
      <c r="K7" s="8"/>
      <c r="L7" s="8"/>
    </row>
    <row r="8" spans="1:12" s="6" customFormat="1" ht="12.75" customHeight="1" thickBot="1" x14ac:dyDescent="0.25">
      <c r="B8" s="3002"/>
      <c r="C8" s="3017"/>
      <c r="D8" s="3019"/>
      <c r="E8" s="3008"/>
      <c r="F8" s="124"/>
      <c r="G8" s="77"/>
    </row>
    <row r="9" spans="1:12" s="6" customFormat="1" ht="12.75" customHeight="1" thickBot="1" x14ac:dyDescent="0.25">
      <c r="B9" s="45"/>
      <c r="C9" s="36" t="s">
        <v>2</v>
      </c>
      <c r="D9" s="32" t="s">
        <v>7</v>
      </c>
      <c r="E9" s="34">
        <f>SUM(E10:E13)</f>
        <v>85190</v>
      </c>
      <c r="F9" s="40"/>
      <c r="G9" s="77"/>
    </row>
    <row r="10" spans="1:12" s="13" customFormat="1" ht="12.75" customHeight="1" x14ac:dyDescent="0.2">
      <c r="B10" s="43"/>
      <c r="C10" s="1973" t="s">
        <v>3</v>
      </c>
      <c r="D10" s="1974" t="s">
        <v>6</v>
      </c>
      <c r="E10" s="60">
        <f>F19</f>
        <v>11540</v>
      </c>
      <c r="F10" s="42"/>
      <c r="G10" s="25"/>
      <c r="H10" s="1975"/>
    </row>
    <row r="11" spans="1:12" s="13" customFormat="1" ht="12.75" customHeight="1" x14ac:dyDescent="0.2">
      <c r="B11" s="43"/>
      <c r="C11" s="660" t="s">
        <v>1579</v>
      </c>
      <c r="D11" s="661" t="s">
        <v>1580</v>
      </c>
      <c r="E11" s="61">
        <f>F32</f>
        <v>58150</v>
      </c>
      <c r="F11" s="123"/>
      <c r="G11" s="1976"/>
      <c r="H11" s="1975"/>
    </row>
    <row r="12" spans="1:12" s="13" customFormat="1" ht="12.75" customHeight="1" x14ac:dyDescent="0.2">
      <c r="B12" s="43"/>
      <c r="C12" s="660" t="s">
        <v>5</v>
      </c>
      <c r="D12" s="661" t="s">
        <v>9</v>
      </c>
      <c r="E12" s="61">
        <f>F42</f>
        <v>0</v>
      </c>
      <c r="F12" s="123"/>
      <c r="H12" s="1975"/>
    </row>
    <row r="13" spans="1:12" s="13" customFormat="1" ht="12.75" customHeight="1" thickBot="1" x14ac:dyDescent="0.25">
      <c r="B13" s="43"/>
      <c r="C13" s="1977" t="s">
        <v>1581</v>
      </c>
      <c r="D13" s="1978" t="s">
        <v>1582</v>
      </c>
      <c r="E13" s="82">
        <f>F63</f>
        <v>15500</v>
      </c>
      <c r="F13" s="123"/>
      <c r="H13" s="1975"/>
      <c r="I13" s="460"/>
    </row>
    <row r="14" spans="1:12" s="1" customFormat="1" ht="12.75" customHeight="1" x14ac:dyDescent="0.25">
      <c r="B14" s="3"/>
      <c r="C14" s="2"/>
      <c r="D14" s="2"/>
      <c r="E14" s="2"/>
      <c r="F14" s="228"/>
      <c r="G14" s="228"/>
      <c r="H14" s="1979"/>
    </row>
    <row r="15" spans="1:12" ht="12.75" customHeight="1" x14ac:dyDescent="0.2"/>
    <row r="16" spans="1:12" s="4" customFormat="1" ht="18.75" customHeight="1" x14ac:dyDescent="0.2">
      <c r="B16" s="51" t="s">
        <v>1583</v>
      </c>
      <c r="C16" s="24"/>
      <c r="D16" s="24"/>
      <c r="E16" s="24"/>
      <c r="F16" s="24"/>
      <c r="G16" s="37"/>
      <c r="H16" s="999"/>
    </row>
    <row r="17" spans="1:13" s="6" customFormat="1" ht="12" thickBot="1" x14ac:dyDescent="0.25">
      <c r="B17" s="5"/>
      <c r="C17" s="5"/>
      <c r="D17" s="5"/>
      <c r="E17" s="23"/>
      <c r="F17" s="23"/>
      <c r="G17" s="78" t="s">
        <v>12</v>
      </c>
      <c r="H17" s="29"/>
    </row>
    <row r="18" spans="1:13" s="9" customFormat="1" ht="36" customHeight="1" thickBot="1" x14ac:dyDescent="0.25">
      <c r="A18" s="1971" t="s">
        <v>60</v>
      </c>
      <c r="B18" s="440" t="s">
        <v>13</v>
      </c>
      <c r="C18" s="196" t="s">
        <v>1584</v>
      </c>
      <c r="D18" s="194" t="s">
        <v>20</v>
      </c>
      <c r="E18" s="1972" t="s">
        <v>142</v>
      </c>
      <c r="F18" s="209" t="s">
        <v>59</v>
      </c>
      <c r="G18" s="193" t="s">
        <v>22</v>
      </c>
      <c r="H18" s="8"/>
      <c r="I18" s="8"/>
      <c r="J18" s="8"/>
      <c r="K18" s="8"/>
      <c r="L18" s="8"/>
      <c r="M18" s="8"/>
    </row>
    <row r="19" spans="1:13" s="6" customFormat="1" ht="15" customHeight="1" thickBot="1" x14ac:dyDescent="0.25">
      <c r="A19" s="34">
        <f>A20</f>
        <v>11540</v>
      </c>
      <c r="B19" s="39" t="s">
        <v>17</v>
      </c>
      <c r="C19" s="33" t="s">
        <v>15</v>
      </c>
      <c r="D19" s="32" t="s">
        <v>19</v>
      </c>
      <c r="E19" s="34">
        <f>E20</f>
        <v>11540</v>
      </c>
      <c r="F19" s="34">
        <v>11540</v>
      </c>
      <c r="G19" s="64" t="s">
        <v>14</v>
      </c>
    </row>
    <row r="20" spans="1:13" s="13" customFormat="1" ht="12.75" customHeight="1" x14ac:dyDescent="0.2">
      <c r="A20" s="447">
        <f>SUM(A21:A26)</f>
        <v>11540</v>
      </c>
      <c r="B20" s="2161" t="s">
        <v>18</v>
      </c>
      <c r="C20" s="1980" t="s">
        <v>14</v>
      </c>
      <c r="D20" s="1981" t="s">
        <v>1585</v>
      </c>
      <c r="E20" s="468">
        <f>SUM(E21:E26)</f>
        <v>11540</v>
      </c>
      <c r="F20" s="469">
        <f>SUM(F21:F26)</f>
        <v>11540</v>
      </c>
      <c r="G20" s="28"/>
    </row>
    <row r="21" spans="1:13" s="266" customFormat="1" ht="12.75" customHeight="1" x14ac:dyDescent="0.2">
      <c r="A21" s="2591">
        <v>100</v>
      </c>
      <c r="B21" s="2162" t="s">
        <v>169</v>
      </c>
      <c r="C21" s="1983" t="s">
        <v>1586</v>
      </c>
      <c r="D21" s="1984" t="s">
        <v>1587</v>
      </c>
      <c r="E21" s="1982">
        <v>100</v>
      </c>
      <c r="F21" s="1985">
        <v>100</v>
      </c>
      <c r="G21" s="328"/>
    </row>
    <row r="22" spans="1:13" s="266" customFormat="1" ht="12.75" customHeight="1" x14ac:dyDescent="0.2">
      <c r="A22" s="1671">
        <v>590</v>
      </c>
      <c r="B22" s="2162" t="s">
        <v>169</v>
      </c>
      <c r="C22" s="1983" t="s">
        <v>1588</v>
      </c>
      <c r="D22" s="1984" t="s">
        <v>1589</v>
      </c>
      <c r="E22" s="614">
        <v>590</v>
      </c>
      <c r="F22" s="1674">
        <v>590</v>
      </c>
      <c r="G22" s="27"/>
    </row>
    <row r="23" spans="1:13" s="266" customFormat="1" ht="12.75" customHeight="1" x14ac:dyDescent="0.2">
      <c r="A23" s="2592">
        <v>300</v>
      </c>
      <c r="B23" s="2162" t="s">
        <v>169</v>
      </c>
      <c r="C23" s="1983" t="s">
        <v>1590</v>
      </c>
      <c r="D23" s="1984" t="s">
        <v>1591</v>
      </c>
      <c r="E23" s="1986">
        <v>300</v>
      </c>
      <c r="F23" s="1987">
        <v>300</v>
      </c>
      <c r="G23" s="27"/>
    </row>
    <row r="24" spans="1:13" s="266" customFormat="1" ht="12.75" customHeight="1" x14ac:dyDescent="0.2">
      <c r="A24" s="2593">
        <v>9800</v>
      </c>
      <c r="B24" s="2162" t="s">
        <v>169</v>
      </c>
      <c r="C24" s="1983" t="s">
        <v>1592</v>
      </c>
      <c r="D24" s="1984" t="s">
        <v>1593</v>
      </c>
      <c r="E24" s="1988">
        <v>9800</v>
      </c>
      <c r="F24" s="1989">
        <v>9800</v>
      </c>
      <c r="G24" s="27"/>
    </row>
    <row r="25" spans="1:13" s="266" customFormat="1" ht="12.75" customHeight="1" x14ac:dyDescent="0.2">
      <c r="A25" s="2593">
        <v>100</v>
      </c>
      <c r="B25" s="2162" t="s">
        <v>169</v>
      </c>
      <c r="C25" s="1983" t="s">
        <v>1594</v>
      </c>
      <c r="D25" s="1984" t="s">
        <v>1595</v>
      </c>
      <c r="E25" s="1988">
        <v>100</v>
      </c>
      <c r="F25" s="1989">
        <v>100</v>
      </c>
      <c r="G25" s="26"/>
    </row>
    <row r="26" spans="1:13" s="266" customFormat="1" ht="12.75" customHeight="1" thickBot="1" x14ac:dyDescent="0.25">
      <c r="A26" s="2594">
        <v>650</v>
      </c>
      <c r="B26" s="2163" t="s">
        <v>169</v>
      </c>
      <c r="C26" s="1991" t="s">
        <v>1596</v>
      </c>
      <c r="D26" s="1992" t="s">
        <v>1597</v>
      </c>
      <c r="E26" s="1990">
        <v>650</v>
      </c>
      <c r="F26" s="1993">
        <v>650</v>
      </c>
      <c r="G26" s="58"/>
    </row>
    <row r="27" spans="1:13" s="266" customFormat="1" ht="12.75" x14ac:dyDescent="0.2">
      <c r="B27" s="1994"/>
      <c r="C27" s="1995"/>
      <c r="D27" s="1996"/>
      <c r="E27" s="475"/>
      <c r="F27" s="475"/>
      <c r="G27" s="475"/>
      <c r="H27" s="1041"/>
    </row>
    <row r="28" spans="1:13" ht="12.75" customHeight="1" x14ac:dyDescent="0.2">
      <c r="B28" s="4"/>
      <c r="C28" s="1997"/>
      <c r="D28" s="1997"/>
      <c r="E28" s="1997"/>
      <c r="F28" s="1997"/>
      <c r="G28" s="1997"/>
    </row>
    <row r="29" spans="1:13" ht="18.75" customHeight="1" x14ac:dyDescent="0.2">
      <c r="B29" s="51" t="s">
        <v>1598</v>
      </c>
      <c r="C29" s="24"/>
      <c r="D29" s="24"/>
      <c r="E29" s="24"/>
      <c r="F29" s="24"/>
      <c r="G29" s="37"/>
    </row>
    <row r="30" spans="1:13" ht="12.75" customHeight="1" thickBot="1" x14ac:dyDescent="0.25">
      <c r="B30" s="5"/>
      <c r="C30" s="5"/>
      <c r="D30" s="5"/>
      <c r="E30" s="7"/>
      <c r="F30" s="7"/>
      <c r="G30" s="7" t="s">
        <v>12</v>
      </c>
    </row>
    <row r="31" spans="1:13" ht="18.75" thickBot="1" x14ac:dyDescent="0.25">
      <c r="A31" s="210" t="s">
        <v>60</v>
      </c>
      <c r="B31" s="201" t="s">
        <v>16</v>
      </c>
      <c r="C31" s="204" t="s">
        <v>1599</v>
      </c>
      <c r="D31" s="194" t="s">
        <v>1600</v>
      </c>
      <c r="E31" s="1972" t="s">
        <v>142</v>
      </c>
      <c r="F31" s="209" t="s">
        <v>59</v>
      </c>
      <c r="G31" s="193" t="s">
        <v>22</v>
      </c>
      <c r="H31" s="11"/>
    </row>
    <row r="32" spans="1:13" s="507" customFormat="1" ht="15" customHeight="1" thickBot="1" x14ac:dyDescent="0.25">
      <c r="A32" s="1828">
        <f>SUM(A33:A36)</f>
        <v>26600</v>
      </c>
      <c r="B32" s="391" t="s">
        <v>324</v>
      </c>
      <c r="C32" s="1998" t="s">
        <v>15</v>
      </c>
      <c r="D32" s="1999" t="s">
        <v>1601</v>
      </c>
      <c r="E32" s="1828">
        <f>E33+E34</f>
        <v>58150</v>
      </c>
      <c r="F32" s="1828">
        <v>58150</v>
      </c>
      <c r="G32" s="64" t="s">
        <v>14</v>
      </c>
    </row>
    <row r="33" spans="1:9" ht="12.75" customHeight="1" x14ac:dyDescent="0.2">
      <c r="A33" s="2000">
        <v>26600</v>
      </c>
      <c r="B33" s="2001" t="s">
        <v>17</v>
      </c>
      <c r="C33" s="2002" t="s">
        <v>1602</v>
      </c>
      <c r="D33" s="2003" t="s">
        <v>1603</v>
      </c>
      <c r="E33" s="2004">
        <v>29600</v>
      </c>
      <c r="F33" s="2005">
        <v>29600</v>
      </c>
      <c r="G33" s="2006"/>
      <c r="H33" s="11"/>
    </row>
    <row r="34" spans="1:9" ht="12.75" customHeight="1" x14ac:dyDescent="0.2">
      <c r="A34" s="1794"/>
      <c r="B34" s="2007" t="s">
        <v>17</v>
      </c>
      <c r="C34" s="878" t="s">
        <v>1604</v>
      </c>
      <c r="D34" s="491" t="s">
        <v>1605</v>
      </c>
      <c r="E34" s="1797">
        <v>28550</v>
      </c>
      <c r="F34" s="1798">
        <v>28550</v>
      </c>
      <c r="G34" s="1032"/>
      <c r="H34" s="11"/>
    </row>
    <row r="35" spans="1:9" ht="22.5" x14ac:dyDescent="0.2">
      <c r="A35" s="1794"/>
      <c r="B35" s="2007" t="s">
        <v>17</v>
      </c>
      <c r="C35" s="878" t="s">
        <v>1606</v>
      </c>
      <c r="D35" s="491" t="s">
        <v>1607</v>
      </c>
      <c r="E35" s="1797">
        <v>0</v>
      </c>
      <c r="F35" s="1798">
        <v>0</v>
      </c>
      <c r="G35" s="2008"/>
      <c r="H35" s="11"/>
    </row>
    <row r="36" spans="1:9" ht="12.75" customHeight="1" thickBot="1" x14ac:dyDescent="0.25">
      <c r="A36" s="1805"/>
      <c r="B36" s="2009" t="s">
        <v>17</v>
      </c>
      <c r="C36" s="2010" t="s">
        <v>1608</v>
      </c>
      <c r="D36" s="2011" t="s">
        <v>1609</v>
      </c>
      <c r="E36" s="1944">
        <v>0</v>
      </c>
      <c r="F36" s="1945">
        <v>0</v>
      </c>
      <c r="G36" s="2012"/>
      <c r="H36" s="11"/>
    </row>
    <row r="37" spans="1:9" ht="12.75" customHeight="1" x14ac:dyDescent="0.25">
      <c r="B37" s="2013"/>
      <c r="C37" s="2013"/>
      <c r="D37" s="2013"/>
      <c r="E37" s="2013"/>
      <c r="F37" s="2013"/>
      <c r="G37" s="2013"/>
    </row>
    <row r="38" spans="1:9" ht="12.75" customHeight="1" x14ac:dyDescent="0.25">
      <c r="B38" s="2013"/>
      <c r="C38" s="2013"/>
      <c r="D38" s="2013"/>
      <c r="E38" s="2013"/>
      <c r="F38" s="2013"/>
      <c r="G38" s="2013"/>
    </row>
    <row r="39" spans="1:9" ht="18.75" customHeight="1" x14ac:dyDescent="0.2">
      <c r="B39" s="51" t="s">
        <v>1610</v>
      </c>
      <c r="C39" s="51"/>
      <c r="D39" s="51"/>
      <c r="E39" s="51"/>
      <c r="F39" s="51"/>
      <c r="G39" s="51"/>
      <c r="H39" s="51"/>
      <c r="I39" s="51"/>
    </row>
    <row r="40" spans="1:9" ht="12" thickBot="1" x14ac:dyDescent="0.25">
      <c r="B40" s="5"/>
      <c r="C40" s="5"/>
      <c r="D40" s="5"/>
      <c r="E40" s="7"/>
      <c r="F40" s="7"/>
      <c r="G40" s="7" t="s">
        <v>12</v>
      </c>
      <c r="H40" s="534"/>
    </row>
    <row r="41" spans="1:9" ht="18.75" thickBot="1" x14ac:dyDescent="0.25">
      <c r="A41" s="210" t="s">
        <v>60</v>
      </c>
      <c r="B41" s="637" t="s">
        <v>16</v>
      </c>
      <c r="C41" s="2904" t="s">
        <v>1611</v>
      </c>
      <c r="D41" s="199" t="s">
        <v>11</v>
      </c>
      <c r="E41" s="1972" t="s">
        <v>142</v>
      </c>
      <c r="F41" s="209" t="s">
        <v>59</v>
      </c>
      <c r="G41" s="193" t="s">
        <v>22</v>
      </c>
      <c r="H41" s="11"/>
    </row>
    <row r="42" spans="1:9" ht="15" customHeight="1" thickBot="1" x14ac:dyDescent="0.25">
      <c r="A42" s="34">
        <v>0</v>
      </c>
      <c r="B42" s="39" t="s">
        <v>17</v>
      </c>
      <c r="C42" s="35" t="s">
        <v>15</v>
      </c>
      <c r="D42" s="32" t="s">
        <v>19</v>
      </c>
      <c r="E42" s="34">
        <v>0</v>
      </c>
      <c r="F42" s="34">
        <f>F43</f>
        <v>0</v>
      </c>
      <c r="G42" s="31" t="s">
        <v>14</v>
      </c>
      <c r="H42" s="11"/>
    </row>
    <row r="43" spans="1:9" ht="12" thickBot="1" x14ac:dyDescent="0.25">
      <c r="A43" s="2014">
        <v>0</v>
      </c>
      <c r="B43" s="2015" t="s">
        <v>17</v>
      </c>
      <c r="C43" s="2016"/>
      <c r="D43" s="2017" t="s">
        <v>1612</v>
      </c>
      <c r="E43" s="2018">
        <v>0</v>
      </c>
      <c r="F43" s="2019">
        <v>0</v>
      </c>
      <c r="G43" s="2020"/>
      <c r="H43" s="11"/>
    </row>
    <row r="44" spans="1:9" ht="12.75" customHeight="1" x14ac:dyDescent="0.2">
      <c r="B44" s="11"/>
      <c r="C44" s="2021"/>
    </row>
    <row r="45" spans="1:9" ht="12.75" customHeight="1" x14ac:dyDescent="0.2">
      <c r="B45" s="11"/>
      <c r="C45" s="2021"/>
    </row>
    <row r="46" spans="1:9" ht="18.75" customHeight="1" x14ac:dyDescent="0.25">
      <c r="B46" s="2022" t="s">
        <v>1613</v>
      </c>
      <c r="C46" s="2022"/>
      <c r="D46" s="2022"/>
      <c r="E46" s="2022"/>
      <c r="F46" s="2022"/>
      <c r="G46" s="2023"/>
    </row>
    <row r="47" spans="1:9" ht="12.75" customHeight="1" thickBot="1" x14ac:dyDescent="0.3">
      <c r="B47" s="2"/>
      <c r="C47" s="2"/>
      <c r="D47" s="2"/>
      <c r="E47" s="386"/>
      <c r="F47" s="386"/>
      <c r="G47" s="386" t="s">
        <v>12</v>
      </c>
    </row>
    <row r="48" spans="1:9" ht="18.75" thickBot="1" x14ac:dyDescent="0.25">
      <c r="A48" s="210" t="s">
        <v>60</v>
      </c>
      <c r="B48" s="195" t="s">
        <v>13</v>
      </c>
      <c r="C48" s="196">
        <v>924</v>
      </c>
      <c r="D48" s="194" t="s">
        <v>1614</v>
      </c>
      <c r="E48" s="1972" t="s">
        <v>142</v>
      </c>
      <c r="F48" s="209" t="s">
        <v>59</v>
      </c>
      <c r="G48" s="193" t="s">
        <v>22</v>
      </c>
      <c r="H48" s="11"/>
    </row>
    <row r="49" spans="1:9" ht="15" customHeight="1" thickBot="1" x14ac:dyDescent="0.25">
      <c r="A49" s="392">
        <v>17500</v>
      </c>
      <c r="B49" s="2164" t="s">
        <v>324</v>
      </c>
      <c r="C49" s="1998" t="s">
        <v>15</v>
      </c>
      <c r="D49" s="1999" t="s">
        <v>1601</v>
      </c>
      <c r="E49" s="392">
        <v>15500</v>
      </c>
      <c r="F49" s="392">
        <f>SUM(F50:F50)</f>
        <v>15500</v>
      </c>
      <c r="G49" s="64" t="s">
        <v>14</v>
      </c>
      <c r="H49" s="11"/>
    </row>
    <row r="50" spans="1:9" ht="12.75" customHeight="1" thickBot="1" x14ac:dyDescent="0.25">
      <c r="A50" s="2024">
        <v>17500</v>
      </c>
      <c r="B50" s="2025" t="s">
        <v>17</v>
      </c>
      <c r="C50" s="2026" t="s">
        <v>14</v>
      </c>
      <c r="D50" s="2027" t="s">
        <v>1615</v>
      </c>
      <c r="E50" s="2028">
        <v>15500</v>
      </c>
      <c r="F50" s="2029">
        <v>15500</v>
      </c>
      <c r="G50" s="2030"/>
      <c r="H50" s="11"/>
    </row>
    <row r="51" spans="1:9" ht="7.5" customHeight="1" x14ac:dyDescent="0.2">
      <c r="B51" s="2031"/>
      <c r="C51" s="2031"/>
      <c r="D51" s="2032"/>
      <c r="E51" s="76"/>
      <c r="F51" s="76"/>
      <c r="G51" s="76"/>
      <c r="H51" s="2033"/>
    </row>
    <row r="52" spans="1:9" ht="12.75" x14ac:dyDescent="0.2">
      <c r="A52" s="3013" t="s">
        <v>1616</v>
      </c>
      <c r="B52" s="3013"/>
      <c r="C52" s="3013"/>
      <c r="D52" s="3013"/>
      <c r="E52" s="3013"/>
      <c r="F52" s="3013"/>
      <c r="G52" s="3013"/>
      <c r="H52" s="2034"/>
    </row>
    <row r="53" spans="1:9" ht="12.75" customHeight="1" thickBot="1" x14ac:dyDescent="0.25">
      <c r="B53" s="2035"/>
      <c r="C53" s="2035"/>
      <c r="D53" s="2035"/>
      <c r="E53" s="386"/>
      <c r="F53" s="386"/>
      <c r="G53" s="386" t="s">
        <v>12</v>
      </c>
    </row>
    <row r="54" spans="1:9" ht="34.5" thickBot="1" x14ac:dyDescent="0.25">
      <c r="A54" s="1771">
        <f>A55+A56</f>
        <v>96875</v>
      </c>
      <c r="B54" s="389" t="s">
        <v>14</v>
      </c>
      <c r="C54" s="390" t="s">
        <v>14</v>
      </c>
      <c r="D54" s="2036" t="s">
        <v>1617</v>
      </c>
      <c r="E54" s="1749">
        <f>E55+E56</f>
        <v>96875</v>
      </c>
      <c r="F54" s="2037">
        <f>F55+F56</f>
        <v>96875</v>
      </c>
      <c r="G54" s="2038" t="s">
        <v>22</v>
      </c>
      <c r="H54" s="11"/>
    </row>
    <row r="55" spans="1:9" ht="21.75" thickBot="1" x14ac:dyDescent="0.25">
      <c r="A55" s="2039">
        <v>46875</v>
      </c>
      <c r="B55" s="2040" t="s">
        <v>14</v>
      </c>
      <c r="C55" s="2041" t="s">
        <v>14</v>
      </c>
      <c r="D55" s="2042" t="s">
        <v>1618</v>
      </c>
      <c r="E55" s="2043">
        <v>46875</v>
      </c>
      <c r="F55" s="2044">
        <v>46875</v>
      </c>
      <c r="G55" s="2045"/>
      <c r="H55" s="11"/>
    </row>
    <row r="56" spans="1:9" ht="21.75" thickBot="1" x14ac:dyDescent="0.25">
      <c r="A56" s="2039">
        <v>50000</v>
      </c>
      <c r="B56" s="2040" t="s">
        <v>14</v>
      </c>
      <c r="C56" s="2041" t="s">
        <v>14</v>
      </c>
      <c r="D56" s="2042" t="s">
        <v>1619</v>
      </c>
      <c r="E56" s="2043">
        <v>50000</v>
      </c>
      <c r="F56" s="2044">
        <v>50000</v>
      </c>
      <c r="G56" s="2046"/>
      <c r="H56" s="11"/>
    </row>
    <row r="57" spans="1:9" ht="12" customHeight="1" x14ac:dyDescent="0.2">
      <c r="B57" s="2047"/>
      <c r="C57" s="2047"/>
      <c r="D57" s="2048"/>
      <c r="E57" s="2049"/>
      <c r="F57" s="2049"/>
      <c r="G57" s="2049"/>
      <c r="I57" s="181"/>
    </row>
    <row r="58" spans="1:9" ht="12.75" customHeight="1" x14ac:dyDescent="0.2">
      <c r="B58" s="2050" t="s">
        <v>1620</v>
      </c>
      <c r="C58" s="2050"/>
      <c r="D58" s="2050"/>
      <c r="E58" s="2050"/>
      <c r="F58" s="2050"/>
      <c r="G58" s="2050"/>
      <c r="H58" s="2050"/>
      <c r="I58" s="181"/>
    </row>
    <row r="59" spans="1:9" ht="7.5" customHeight="1" x14ac:dyDescent="0.2">
      <c r="B59" s="2031"/>
      <c r="C59" s="2031"/>
      <c r="D59" s="2032"/>
      <c r="E59" s="76"/>
      <c r="F59" s="76"/>
      <c r="G59" s="76"/>
    </row>
    <row r="60" spans="1:9" ht="18.75" customHeight="1" x14ac:dyDescent="0.25">
      <c r="B60" s="2022" t="s">
        <v>1621</v>
      </c>
      <c r="C60" s="2022"/>
      <c r="D60" s="2022"/>
      <c r="E60" s="2022"/>
      <c r="F60" s="2022"/>
      <c r="G60" s="2023"/>
    </row>
    <row r="61" spans="1:9" ht="12.75" customHeight="1" thickBot="1" x14ac:dyDescent="0.25">
      <c r="B61" s="5"/>
      <c r="C61" s="849"/>
      <c r="D61" s="5"/>
      <c r="E61" s="7"/>
      <c r="F61" s="7"/>
      <c r="G61" s="7" t="s">
        <v>12</v>
      </c>
    </row>
    <row r="62" spans="1:9" ht="18.75" thickBot="1" x14ac:dyDescent="0.25">
      <c r="A62" s="210" t="s">
        <v>60</v>
      </c>
      <c r="B62" s="201" t="s">
        <v>16</v>
      </c>
      <c r="C62" s="202" t="s">
        <v>1622</v>
      </c>
      <c r="D62" s="194" t="s">
        <v>1614</v>
      </c>
      <c r="E62" s="1972" t="s">
        <v>142</v>
      </c>
      <c r="F62" s="209" t="s">
        <v>59</v>
      </c>
      <c r="G62" s="193" t="s">
        <v>22</v>
      </c>
      <c r="H62" s="11"/>
    </row>
    <row r="63" spans="1:9" ht="15" customHeight="1" thickBot="1" x14ac:dyDescent="0.25">
      <c r="A63" s="463">
        <f>A64+A66</f>
        <v>17500</v>
      </c>
      <c r="B63" s="510" t="s">
        <v>17</v>
      </c>
      <c r="C63" s="465" t="s">
        <v>15</v>
      </c>
      <c r="D63" s="2051" t="s">
        <v>19</v>
      </c>
      <c r="E63" s="463">
        <f>E64+E66</f>
        <v>15500</v>
      </c>
      <c r="F63" s="463">
        <f>F64+F66</f>
        <v>15500</v>
      </c>
      <c r="G63" s="64" t="s">
        <v>14</v>
      </c>
      <c r="H63" s="11"/>
    </row>
    <row r="64" spans="1:9" ht="12.75" customHeight="1" x14ac:dyDescent="0.2">
      <c r="A64" s="234">
        <v>11000</v>
      </c>
      <c r="B64" s="2052" t="s">
        <v>17</v>
      </c>
      <c r="C64" s="2053" t="s">
        <v>1623</v>
      </c>
      <c r="D64" s="2054" t="s">
        <v>1624</v>
      </c>
      <c r="E64" s="238">
        <f>E65</f>
        <v>10000</v>
      </c>
      <c r="F64" s="239">
        <f>F65</f>
        <v>10000</v>
      </c>
      <c r="G64" s="2055"/>
      <c r="H64" s="11"/>
    </row>
    <row r="65" spans="1:8" ht="12.75" customHeight="1" x14ac:dyDescent="0.2">
      <c r="A65" s="1804">
        <v>12000</v>
      </c>
      <c r="B65" s="2056" t="s">
        <v>17</v>
      </c>
      <c r="C65" s="878" t="s">
        <v>1623</v>
      </c>
      <c r="D65" s="2057" t="s">
        <v>1625</v>
      </c>
      <c r="E65" s="1939">
        <v>10000</v>
      </c>
      <c r="F65" s="1940">
        <v>10000</v>
      </c>
      <c r="G65" s="2058"/>
      <c r="H65" s="11"/>
    </row>
    <row r="66" spans="1:8" ht="12.75" customHeight="1" x14ac:dyDescent="0.2">
      <c r="A66" s="2059">
        <f>A67</f>
        <v>6500</v>
      </c>
      <c r="B66" s="2060" t="s">
        <v>17</v>
      </c>
      <c r="C66" s="2061" t="s">
        <v>1626</v>
      </c>
      <c r="D66" s="2062" t="s">
        <v>1627</v>
      </c>
      <c r="E66" s="2063">
        <f>E67</f>
        <v>5500</v>
      </c>
      <c r="F66" s="2064">
        <f>F67</f>
        <v>5500</v>
      </c>
      <c r="G66" s="2065"/>
      <c r="H66" s="11"/>
    </row>
    <row r="67" spans="1:8" ht="12.75" customHeight="1" thickBot="1" x14ac:dyDescent="0.25">
      <c r="A67" s="2066">
        <v>6500</v>
      </c>
      <c r="B67" s="2067" t="s">
        <v>17</v>
      </c>
      <c r="C67" s="2068" t="s">
        <v>1626</v>
      </c>
      <c r="D67" s="2069" t="s">
        <v>1625</v>
      </c>
      <c r="E67" s="2070">
        <v>5500</v>
      </c>
      <c r="F67" s="2071">
        <v>5500</v>
      </c>
      <c r="G67" s="2072"/>
      <c r="H67" s="11"/>
    </row>
    <row r="68" spans="1:8" ht="12.75" customHeight="1" x14ac:dyDescent="0.2">
      <c r="B68" s="83"/>
      <c r="C68" s="595"/>
      <c r="D68" s="84"/>
      <c r="E68" s="76"/>
      <c r="F68" s="76"/>
      <c r="G68" s="76"/>
    </row>
    <row r="69" spans="1:8" ht="12.75" customHeight="1" x14ac:dyDescent="0.2">
      <c r="B69" s="83"/>
      <c r="C69" s="595"/>
      <c r="D69" s="84"/>
      <c r="E69" s="76"/>
      <c r="F69" s="76"/>
      <c r="G69" s="76"/>
    </row>
    <row r="70" spans="1:8" ht="15" customHeight="1" x14ac:dyDescent="0.2">
      <c r="A70" s="3013" t="s">
        <v>1628</v>
      </c>
      <c r="B70" s="3013"/>
      <c r="C70" s="3013"/>
      <c r="D70" s="3013"/>
      <c r="E70" s="3013"/>
      <c r="F70" s="3013"/>
      <c r="G70" s="3013"/>
      <c r="H70" s="2073"/>
    </row>
    <row r="71" spans="1:8" ht="12.75" customHeight="1" thickBot="1" x14ac:dyDescent="0.25">
      <c r="B71" s="2031"/>
      <c r="C71" s="2031"/>
      <c r="D71" s="2032"/>
      <c r="E71" s="7"/>
      <c r="F71" s="7"/>
      <c r="G71" s="7" t="s">
        <v>12</v>
      </c>
    </row>
    <row r="72" spans="1:8" x14ac:dyDescent="0.2">
      <c r="A72" s="2074">
        <f>SUM(A73:A73)</f>
        <v>46875</v>
      </c>
      <c r="B72" s="2075" t="s">
        <v>17</v>
      </c>
      <c r="C72" s="2076" t="s">
        <v>1629</v>
      </c>
      <c r="D72" s="2077" t="s">
        <v>1630</v>
      </c>
      <c r="E72" s="2078">
        <f>SUM(E73:E73)</f>
        <v>46875</v>
      </c>
      <c r="F72" s="2079">
        <f>SUM(F73:F73)</f>
        <v>46875</v>
      </c>
      <c r="G72" s="3014" t="s">
        <v>22</v>
      </c>
      <c r="H72" s="11"/>
    </row>
    <row r="73" spans="1:8" ht="12" thickBot="1" x14ac:dyDescent="0.25">
      <c r="A73" s="2080">
        <v>46875</v>
      </c>
      <c r="B73" s="2081" t="s">
        <v>17</v>
      </c>
      <c r="C73" s="2082" t="s">
        <v>1631</v>
      </c>
      <c r="D73" s="2083" t="s">
        <v>1632</v>
      </c>
      <c r="E73" s="2084">
        <v>46875</v>
      </c>
      <c r="F73" s="2085">
        <v>46875</v>
      </c>
      <c r="G73" s="3015"/>
      <c r="H73" s="11"/>
    </row>
    <row r="74" spans="1:8" ht="21" x14ac:dyDescent="0.2">
      <c r="A74" s="2074">
        <f>SUM(A75:A75)</f>
        <v>50000</v>
      </c>
      <c r="B74" s="2075" t="s">
        <v>17</v>
      </c>
      <c r="C74" s="2076" t="s">
        <v>1629</v>
      </c>
      <c r="D74" s="2077" t="s">
        <v>1633</v>
      </c>
      <c r="E74" s="2078">
        <f>SUM(E75:E75)</f>
        <v>50000</v>
      </c>
      <c r="F74" s="2079">
        <f>SUM(F75:F75)</f>
        <v>50000</v>
      </c>
      <c r="G74" s="2086"/>
      <c r="H74" s="11"/>
    </row>
    <row r="75" spans="1:8" ht="12.75" customHeight="1" thickBot="1" x14ac:dyDescent="0.25">
      <c r="A75" s="2080">
        <v>50000</v>
      </c>
      <c r="B75" s="2081" t="s">
        <v>17</v>
      </c>
      <c r="C75" s="2082" t="s">
        <v>1631</v>
      </c>
      <c r="D75" s="2083" t="s">
        <v>1632</v>
      </c>
      <c r="E75" s="2084">
        <v>50000</v>
      </c>
      <c r="F75" s="2085">
        <v>50000</v>
      </c>
      <c r="G75" s="2087"/>
      <c r="H75" s="11"/>
    </row>
    <row r="76" spans="1:8" ht="12.75" customHeight="1" x14ac:dyDescent="0.2"/>
    <row r="77" spans="1:8" ht="12.75" customHeight="1" x14ac:dyDescent="0.2"/>
  </sheetData>
  <mergeCells count="10">
    <mergeCell ref="A70:G70"/>
    <mergeCell ref="G72:G73"/>
    <mergeCell ref="A52:G52"/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rowBreaks count="1" manualBreakCount="1">
    <brk id="58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IU208"/>
  <sheetViews>
    <sheetView zoomScaleNormal="100" workbookViewId="0">
      <selection activeCell="A2" sqref="A2"/>
    </sheetView>
  </sheetViews>
  <sheetFormatPr defaultRowHeight="11.25" x14ac:dyDescent="0.2"/>
  <cols>
    <col min="1" max="1" width="8.42578125" style="11" customWidth="1"/>
    <col min="2" max="2" width="3.7109375" style="12" customWidth="1"/>
    <col min="3" max="3" width="10.42578125" style="11" customWidth="1"/>
    <col min="4" max="4" width="47.7109375" style="11" customWidth="1"/>
    <col min="5" max="5" width="11" style="507" customWidth="1"/>
    <col min="6" max="7" width="10.85546875" style="507" customWidth="1"/>
    <col min="8" max="8" width="10.85546875" style="12" customWidth="1"/>
    <col min="9" max="9" width="11" style="11" customWidth="1"/>
    <col min="10" max="10" width="9.140625" style="11"/>
    <col min="11" max="11" width="24.5703125" style="11" customWidth="1"/>
    <col min="12" max="12" width="9.140625" style="54"/>
    <col min="13" max="13" width="11.7109375" style="54" customWidth="1"/>
    <col min="14" max="14" width="7.140625" style="54" customWidth="1"/>
    <col min="15" max="17" width="9.140625" style="54"/>
    <col min="18" max="16384" width="9.140625" style="11"/>
  </cols>
  <sheetData>
    <row r="1" spans="1:255" ht="18" x14ac:dyDescent="0.25">
      <c r="A1" s="2935" t="s">
        <v>146</v>
      </c>
      <c r="B1" s="2935"/>
      <c r="C1" s="2935"/>
      <c r="D1" s="2935"/>
      <c r="E1" s="2935"/>
      <c r="F1" s="2935"/>
      <c r="G1" s="2935"/>
      <c r="H1" s="125"/>
      <c r="I1" s="125"/>
    </row>
    <row r="2" spans="1:255" x14ac:dyDescent="0.2">
      <c r="F2" s="286"/>
      <c r="G2" s="286"/>
      <c r="H2" s="122"/>
      <c r="I2" s="55"/>
    </row>
    <row r="3" spans="1:255" ht="15.75" x14ac:dyDescent="0.25">
      <c r="A3" s="2981" t="s">
        <v>479</v>
      </c>
      <c r="B3" s="2981"/>
      <c r="C3" s="2981"/>
      <c r="D3" s="2981"/>
      <c r="E3" s="2981"/>
      <c r="F3" s="2981"/>
      <c r="G3" s="2981"/>
      <c r="H3" s="643"/>
      <c r="I3" s="116"/>
      <c r="J3" s="1"/>
      <c r="K3" s="1"/>
      <c r="L3" s="644"/>
      <c r="M3" s="644"/>
      <c r="N3" s="644"/>
      <c r="O3" s="644"/>
      <c r="P3" s="644"/>
      <c r="Q3" s="644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ht="12" customHeight="1" x14ac:dyDescent="0.25">
      <c r="A4" s="1"/>
      <c r="B4" s="44"/>
      <c r="C4" s="44"/>
      <c r="D4" s="44"/>
      <c r="E4" s="645"/>
      <c r="F4" s="645"/>
      <c r="G4" s="645"/>
      <c r="H4" s="44"/>
      <c r="I4" s="646"/>
      <c r="J4" s="1"/>
      <c r="K4" s="1"/>
      <c r="L4" s="644"/>
      <c r="M4" s="644"/>
      <c r="N4" s="644"/>
      <c r="O4" s="644"/>
      <c r="P4" s="644"/>
      <c r="Q4" s="644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1:255" ht="15.75" x14ac:dyDescent="0.2">
      <c r="A5" s="4"/>
      <c r="B5" s="24"/>
      <c r="C5" s="3001" t="s">
        <v>61</v>
      </c>
      <c r="D5" s="3001"/>
      <c r="E5" s="3001"/>
      <c r="F5" s="37"/>
      <c r="G5" s="37"/>
      <c r="H5" s="37"/>
      <c r="I5" s="4"/>
      <c r="J5" s="4"/>
      <c r="K5" s="4"/>
      <c r="L5" s="647"/>
      <c r="M5" s="647"/>
      <c r="N5" s="647"/>
      <c r="O5" s="647"/>
      <c r="P5" s="647"/>
      <c r="Q5" s="647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ht="12" thickBot="1" x14ac:dyDescent="0.25">
      <c r="A6" s="6"/>
      <c r="B6" s="5"/>
      <c r="C6" s="5"/>
      <c r="D6" s="5"/>
      <c r="E6" s="7" t="s">
        <v>12</v>
      </c>
      <c r="F6" s="78"/>
      <c r="G6" s="10"/>
      <c r="H6" s="6"/>
      <c r="I6" s="6"/>
      <c r="J6" s="6"/>
      <c r="K6" s="6"/>
      <c r="L6" s="291"/>
      <c r="M6" s="291"/>
      <c r="N6" s="291"/>
      <c r="O6" s="291"/>
      <c r="P6" s="291"/>
      <c r="Q6" s="291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</row>
    <row r="7" spans="1:255" ht="12.75" x14ac:dyDescent="0.2">
      <c r="A7" s="9"/>
      <c r="B7" s="3002"/>
      <c r="C7" s="3003" t="s">
        <v>0</v>
      </c>
      <c r="D7" s="3005" t="s">
        <v>1</v>
      </c>
      <c r="E7" s="3020" t="s">
        <v>62</v>
      </c>
      <c r="F7" s="648"/>
      <c r="G7" s="8"/>
      <c r="H7" s="8"/>
      <c r="I7" s="8"/>
      <c r="J7" s="8"/>
      <c r="K7" s="8"/>
      <c r="L7" s="649"/>
      <c r="M7" s="649"/>
      <c r="N7" s="649"/>
      <c r="O7" s="649"/>
      <c r="P7" s="649"/>
      <c r="Q7" s="64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</row>
    <row r="8" spans="1:255" ht="12.75" thickBot="1" x14ac:dyDescent="0.25">
      <c r="A8" s="6"/>
      <c r="B8" s="3002"/>
      <c r="C8" s="3004"/>
      <c r="D8" s="3006"/>
      <c r="E8" s="3021"/>
      <c r="F8" s="648"/>
      <c r="G8" s="6"/>
      <c r="H8" s="219"/>
      <c r="I8" s="6"/>
      <c r="J8" s="6"/>
      <c r="K8" s="6"/>
      <c r="L8" s="291"/>
      <c r="M8" s="291"/>
      <c r="N8" s="291"/>
      <c r="O8" s="291"/>
      <c r="P8" s="291"/>
      <c r="Q8" s="291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</row>
    <row r="9" spans="1:255" ht="12" thickBot="1" x14ac:dyDescent="0.25">
      <c r="A9" s="6"/>
      <c r="B9" s="45"/>
      <c r="C9" s="36" t="s">
        <v>2</v>
      </c>
      <c r="D9" s="32" t="s">
        <v>7</v>
      </c>
      <c r="E9" s="34">
        <f>SUM(E10:E16)</f>
        <v>332806.58</v>
      </c>
      <c r="F9" s="40"/>
      <c r="G9" s="6"/>
      <c r="H9" s="6"/>
      <c r="I9" s="6"/>
      <c r="J9" s="6"/>
      <c r="K9" s="6"/>
      <c r="L9" s="291"/>
      <c r="M9" s="291"/>
      <c r="N9" s="291"/>
      <c r="O9" s="291"/>
      <c r="P9" s="291"/>
      <c r="Q9" s="291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</row>
    <row r="10" spans="1:255" ht="12.75" x14ac:dyDescent="0.2">
      <c r="A10" s="13"/>
      <c r="B10" s="43"/>
      <c r="C10" s="650" t="s">
        <v>480</v>
      </c>
      <c r="D10" s="651" t="s">
        <v>481</v>
      </c>
      <c r="E10" s="652">
        <f>F21</f>
        <v>3910</v>
      </c>
      <c r="F10" s="653"/>
      <c r="G10" s="13"/>
      <c r="H10" s="13"/>
      <c r="I10" s="654"/>
      <c r="J10" s="13"/>
      <c r="K10" s="459"/>
      <c r="L10" s="655"/>
      <c r="M10" s="655"/>
      <c r="N10" s="655"/>
      <c r="O10" s="655"/>
      <c r="P10" s="655"/>
      <c r="Q10" s="655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</row>
    <row r="11" spans="1:255" ht="12.75" x14ac:dyDescent="0.2">
      <c r="A11" s="13"/>
      <c r="B11" s="43"/>
      <c r="C11" s="220" t="s">
        <v>482</v>
      </c>
      <c r="D11" s="221" t="s">
        <v>483</v>
      </c>
      <c r="E11" s="656">
        <f>H33</f>
        <v>270721.26</v>
      </c>
      <c r="F11" s="653"/>
      <c r="G11" s="13"/>
      <c r="H11" s="13"/>
      <c r="I11" s="151"/>
      <c r="J11" s="13"/>
      <c r="K11" s="459"/>
      <c r="L11" s="655"/>
      <c r="M11" s="655"/>
      <c r="N11" s="655"/>
      <c r="O11" s="655"/>
      <c r="P11" s="655"/>
      <c r="Q11" s="655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</row>
    <row r="12" spans="1:255" ht="12.75" x14ac:dyDescent="0.2">
      <c r="A12" s="13"/>
      <c r="B12" s="43"/>
      <c r="C12" s="46" t="s">
        <v>3</v>
      </c>
      <c r="D12" s="22" t="s">
        <v>6</v>
      </c>
      <c r="E12" s="656">
        <f>F101</f>
        <v>7390</v>
      </c>
      <c r="F12" s="653"/>
      <c r="G12" s="25"/>
      <c r="H12" s="13"/>
      <c r="I12" s="151"/>
      <c r="J12" s="13"/>
      <c r="K12" s="459"/>
      <c r="L12" s="655"/>
      <c r="M12" s="655"/>
      <c r="N12" s="655"/>
      <c r="O12" s="655"/>
      <c r="P12" s="655"/>
      <c r="Q12" s="655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</row>
    <row r="13" spans="1:255" ht="12.75" x14ac:dyDescent="0.2">
      <c r="A13" s="13"/>
      <c r="B13" s="43"/>
      <c r="C13" s="220" t="s">
        <v>152</v>
      </c>
      <c r="D13" s="221" t="s">
        <v>153</v>
      </c>
      <c r="E13" s="657">
        <f>F126</f>
        <v>8008.32</v>
      </c>
      <c r="F13" s="653"/>
      <c r="G13" s="13"/>
      <c r="H13" s="13"/>
      <c r="I13" s="151"/>
      <c r="J13" s="13"/>
      <c r="K13" s="459"/>
      <c r="L13" s="655"/>
      <c r="M13" s="655"/>
      <c r="N13" s="655"/>
      <c r="O13" s="655"/>
      <c r="P13" s="655"/>
      <c r="Q13" s="655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</row>
    <row r="14" spans="1:255" ht="12.75" x14ac:dyDescent="0.2">
      <c r="A14" s="13"/>
      <c r="B14" s="43"/>
      <c r="C14" s="47" t="s">
        <v>4</v>
      </c>
      <c r="D14" s="17" t="s">
        <v>8</v>
      </c>
      <c r="E14" s="658">
        <f>F171</f>
        <v>15570</v>
      </c>
      <c r="F14" s="659"/>
      <c r="G14" s="13"/>
      <c r="H14" s="13"/>
      <c r="I14" s="151"/>
      <c r="J14" s="13"/>
      <c r="K14" s="459"/>
      <c r="L14" s="655"/>
      <c r="M14" s="655"/>
      <c r="N14" s="655"/>
      <c r="O14" s="655"/>
      <c r="P14" s="655"/>
      <c r="Q14" s="655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</row>
    <row r="15" spans="1:255" ht="12.75" x14ac:dyDescent="0.2">
      <c r="A15" s="13"/>
      <c r="B15" s="43"/>
      <c r="C15" s="660" t="s">
        <v>5</v>
      </c>
      <c r="D15" s="661" t="s">
        <v>9</v>
      </c>
      <c r="E15" s="658">
        <f>F182</f>
        <v>2707</v>
      </c>
      <c r="F15" s="659"/>
      <c r="G15" s="13"/>
      <c r="H15" s="13"/>
      <c r="I15" s="151"/>
      <c r="J15" s="13"/>
      <c r="K15" s="459"/>
      <c r="L15" s="655"/>
      <c r="M15" s="655"/>
      <c r="N15" s="655"/>
      <c r="O15" s="655"/>
      <c r="P15" s="655"/>
      <c r="Q15" s="655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</row>
    <row r="16" spans="1:255" ht="13.5" thickBot="1" x14ac:dyDescent="0.25">
      <c r="A16" s="13"/>
      <c r="B16" s="43"/>
      <c r="C16" s="48" t="s">
        <v>156</v>
      </c>
      <c r="D16" s="49" t="s">
        <v>157</v>
      </c>
      <c r="E16" s="662">
        <f>F192</f>
        <v>24500</v>
      </c>
      <c r="F16" s="659"/>
      <c r="G16" s="13"/>
      <c r="H16" s="13"/>
      <c r="I16" s="151"/>
      <c r="J16" s="13"/>
      <c r="K16" s="459"/>
      <c r="L16" s="655"/>
      <c r="M16" s="655"/>
      <c r="N16" s="655"/>
      <c r="O16" s="655"/>
      <c r="P16" s="655"/>
      <c r="Q16" s="655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</row>
    <row r="17" spans="1:255" ht="18" x14ac:dyDescent="0.25">
      <c r="A17" s="1"/>
      <c r="B17" s="3"/>
      <c r="C17" s="2"/>
      <c r="D17" s="2"/>
      <c r="E17" s="601"/>
      <c r="F17" s="601"/>
      <c r="G17" s="601"/>
      <c r="H17" s="1"/>
      <c r="I17" s="663"/>
      <c r="J17" s="1"/>
      <c r="K17" s="1"/>
      <c r="L17" s="644"/>
      <c r="M17" s="644"/>
      <c r="N17" s="644"/>
      <c r="O17" s="644"/>
      <c r="P17" s="644"/>
      <c r="Q17" s="644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</row>
    <row r="18" spans="1:255" ht="15.75" x14ac:dyDescent="0.2">
      <c r="B18" s="51" t="s">
        <v>484</v>
      </c>
      <c r="C18" s="51"/>
      <c r="D18" s="51"/>
      <c r="E18" s="51"/>
      <c r="F18" s="51"/>
      <c r="G18" s="51"/>
      <c r="H18" s="51"/>
    </row>
    <row r="19" spans="1:255" ht="12" thickBot="1" x14ac:dyDescent="0.25">
      <c r="B19" s="5"/>
      <c r="C19" s="5"/>
      <c r="D19" s="5"/>
      <c r="E19" s="7"/>
      <c r="F19" s="7"/>
      <c r="G19" s="7" t="s">
        <v>12</v>
      </c>
      <c r="H19" s="10"/>
    </row>
    <row r="20" spans="1:255" ht="18.75" thickBot="1" x14ac:dyDescent="0.25">
      <c r="A20" s="936" t="s">
        <v>60</v>
      </c>
      <c r="B20" s="201" t="s">
        <v>16</v>
      </c>
      <c r="C20" s="204" t="s">
        <v>485</v>
      </c>
      <c r="D20" s="199" t="s">
        <v>486</v>
      </c>
      <c r="E20" s="197" t="s">
        <v>142</v>
      </c>
      <c r="F20" s="937" t="s">
        <v>59</v>
      </c>
      <c r="G20" s="938" t="s">
        <v>22</v>
      </c>
      <c r="H20" s="11"/>
    </row>
    <row r="21" spans="1:255" ht="12" thickBot="1" x14ac:dyDescent="0.25">
      <c r="A21" s="34">
        <f>A22</f>
        <v>22020</v>
      </c>
      <c r="B21" s="36" t="s">
        <v>17</v>
      </c>
      <c r="C21" s="35" t="s">
        <v>15</v>
      </c>
      <c r="D21" s="33" t="s">
        <v>19</v>
      </c>
      <c r="E21" s="34">
        <f>E22</f>
        <v>3910</v>
      </c>
      <c r="F21" s="34">
        <f>F22</f>
        <v>3910</v>
      </c>
      <c r="G21" s="664" t="s">
        <v>14</v>
      </c>
      <c r="H21" s="55"/>
      <c r="I21" s="55"/>
      <c r="J21" s="55"/>
    </row>
    <row r="22" spans="1:255" x14ac:dyDescent="0.2">
      <c r="A22" s="478">
        <v>22020</v>
      </c>
      <c r="B22" s="665" t="s">
        <v>14</v>
      </c>
      <c r="C22" s="666" t="s">
        <v>14</v>
      </c>
      <c r="D22" s="667" t="s">
        <v>487</v>
      </c>
      <c r="E22" s="480">
        <f>SUM(E23:E28)</f>
        <v>3910</v>
      </c>
      <c r="F22" s="481">
        <f>SUM(F23:F28)</f>
        <v>3910</v>
      </c>
      <c r="G22" s="668" t="s">
        <v>14</v>
      </c>
      <c r="H22" s="55"/>
      <c r="I22" s="55"/>
      <c r="J22" s="55"/>
    </row>
    <row r="23" spans="1:255" x14ac:dyDescent="0.2">
      <c r="A23" s="470">
        <v>2800</v>
      </c>
      <c r="B23" s="669" t="s">
        <v>18</v>
      </c>
      <c r="C23" s="670" t="s">
        <v>488</v>
      </c>
      <c r="D23" s="671" t="s">
        <v>489</v>
      </c>
      <c r="E23" s="472">
        <v>3000</v>
      </c>
      <c r="F23" s="473">
        <v>3000</v>
      </c>
      <c r="G23" s="339"/>
      <c r="H23" s="55"/>
      <c r="I23" s="55"/>
      <c r="J23" s="55"/>
    </row>
    <row r="24" spans="1:255" x14ac:dyDescent="0.2">
      <c r="A24" s="470">
        <v>270</v>
      </c>
      <c r="B24" s="669" t="s">
        <v>18</v>
      </c>
      <c r="C24" s="670" t="s">
        <v>490</v>
      </c>
      <c r="D24" s="671" t="s">
        <v>491</v>
      </c>
      <c r="E24" s="472">
        <v>270</v>
      </c>
      <c r="F24" s="473">
        <v>270</v>
      </c>
      <c r="G24" s="339"/>
      <c r="H24" s="55"/>
      <c r="I24" s="55"/>
      <c r="J24" s="55"/>
    </row>
    <row r="25" spans="1:255" ht="22.5" x14ac:dyDescent="0.2">
      <c r="A25" s="470">
        <v>0</v>
      </c>
      <c r="B25" s="672" t="s">
        <v>18</v>
      </c>
      <c r="C25" s="673" t="s">
        <v>492</v>
      </c>
      <c r="D25" s="674" t="s">
        <v>493</v>
      </c>
      <c r="E25" s="472">
        <v>20</v>
      </c>
      <c r="F25" s="473">
        <v>20</v>
      </c>
      <c r="G25" s="339"/>
      <c r="H25" s="286"/>
      <c r="I25" s="286"/>
      <c r="J25" s="286"/>
      <c r="K25" s="507"/>
      <c r="L25" s="675"/>
      <c r="M25" s="675"/>
      <c r="N25" s="675"/>
      <c r="O25" s="675"/>
      <c r="P25" s="675"/>
      <c r="Q25" s="675"/>
      <c r="R25" s="507"/>
      <c r="S25" s="507"/>
      <c r="T25" s="507"/>
      <c r="U25" s="507"/>
      <c r="V25" s="507"/>
      <c r="W25" s="507"/>
      <c r="X25" s="507"/>
      <c r="Y25" s="507"/>
      <c r="Z25" s="507"/>
      <c r="AA25" s="507"/>
      <c r="AB25" s="507"/>
      <c r="AC25" s="507"/>
      <c r="AD25" s="507"/>
      <c r="AE25" s="507"/>
      <c r="AF25" s="507"/>
      <c r="AG25" s="507"/>
      <c r="AH25" s="507"/>
      <c r="AI25" s="507"/>
      <c r="AJ25" s="507"/>
      <c r="AK25" s="507"/>
      <c r="AL25" s="507"/>
      <c r="AM25" s="507"/>
      <c r="AN25" s="507"/>
      <c r="AO25" s="507"/>
      <c r="AP25" s="507"/>
      <c r="AQ25" s="507"/>
      <c r="AR25" s="507"/>
      <c r="AS25" s="507"/>
      <c r="AT25" s="507"/>
      <c r="AU25" s="507"/>
      <c r="AV25" s="507"/>
      <c r="AW25" s="507"/>
      <c r="AX25" s="507"/>
      <c r="AY25" s="507"/>
      <c r="AZ25" s="507"/>
      <c r="BA25" s="507"/>
      <c r="BB25" s="507"/>
      <c r="BC25" s="507"/>
      <c r="BD25" s="507"/>
      <c r="BE25" s="507"/>
      <c r="BF25" s="507"/>
      <c r="BG25" s="507"/>
      <c r="BH25" s="507"/>
      <c r="BI25" s="507"/>
      <c r="BJ25" s="507"/>
      <c r="BK25" s="507"/>
      <c r="BL25" s="507"/>
      <c r="BM25" s="507"/>
      <c r="BN25" s="507"/>
      <c r="BO25" s="507"/>
      <c r="BP25" s="507"/>
      <c r="BQ25" s="507"/>
      <c r="BR25" s="507"/>
      <c r="BS25" s="507"/>
      <c r="BT25" s="507"/>
      <c r="BU25" s="507"/>
      <c r="BV25" s="507"/>
      <c r="BW25" s="507"/>
      <c r="BX25" s="507"/>
      <c r="BY25" s="507"/>
      <c r="BZ25" s="507"/>
      <c r="CA25" s="507"/>
      <c r="CB25" s="507"/>
      <c r="CC25" s="507"/>
      <c r="CD25" s="507"/>
      <c r="CE25" s="507"/>
      <c r="CF25" s="507"/>
      <c r="CG25" s="507"/>
      <c r="CH25" s="507"/>
      <c r="CI25" s="507"/>
      <c r="CJ25" s="507"/>
      <c r="CK25" s="507"/>
      <c r="CL25" s="507"/>
      <c r="CM25" s="507"/>
      <c r="CN25" s="507"/>
      <c r="CO25" s="507"/>
      <c r="CP25" s="507"/>
      <c r="CQ25" s="507"/>
      <c r="CR25" s="507"/>
      <c r="CS25" s="507"/>
      <c r="CT25" s="507"/>
      <c r="CU25" s="507"/>
      <c r="CV25" s="507"/>
      <c r="CW25" s="507"/>
      <c r="CX25" s="507"/>
      <c r="CY25" s="507"/>
      <c r="CZ25" s="507"/>
      <c r="DA25" s="507"/>
      <c r="DB25" s="507"/>
      <c r="DC25" s="507"/>
      <c r="DD25" s="507"/>
      <c r="DE25" s="507"/>
      <c r="DF25" s="507"/>
      <c r="DG25" s="507"/>
      <c r="DH25" s="507"/>
      <c r="DI25" s="507"/>
      <c r="DJ25" s="507"/>
      <c r="DK25" s="507"/>
      <c r="DL25" s="507"/>
      <c r="DM25" s="507"/>
      <c r="DN25" s="507"/>
      <c r="DO25" s="507"/>
      <c r="DP25" s="507"/>
      <c r="DQ25" s="507"/>
      <c r="DR25" s="507"/>
      <c r="DS25" s="507"/>
      <c r="DT25" s="507"/>
      <c r="DU25" s="507"/>
      <c r="DV25" s="507"/>
      <c r="DW25" s="507"/>
      <c r="DX25" s="507"/>
      <c r="DY25" s="507"/>
      <c r="DZ25" s="507"/>
      <c r="EA25" s="507"/>
      <c r="EB25" s="507"/>
      <c r="EC25" s="507"/>
      <c r="ED25" s="507"/>
      <c r="EE25" s="507"/>
      <c r="EF25" s="507"/>
      <c r="EG25" s="507"/>
      <c r="EH25" s="507"/>
      <c r="EI25" s="507"/>
      <c r="EJ25" s="507"/>
      <c r="EK25" s="507"/>
      <c r="EL25" s="507"/>
      <c r="EM25" s="507"/>
      <c r="EN25" s="507"/>
      <c r="EO25" s="507"/>
      <c r="EP25" s="507"/>
      <c r="EQ25" s="507"/>
      <c r="ER25" s="507"/>
      <c r="ES25" s="507"/>
      <c r="ET25" s="507"/>
      <c r="EU25" s="507"/>
      <c r="EV25" s="507"/>
      <c r="EW25" s="507"/>
      <c r="EX25" s="507"/>
      <c r="EY25" s="507"/>
      <c r="EZ25" s="507"/>
      <c r="FA25" s="507"/>
      <c r="FB25" s="507"/>
      <c r="FC25" s="507"/>
      <c r="FD25" s="507"/>
      <c r="FE25" s="507"/>
      <c r="FF25" s="507"/>
      <c r="FG25" s="507"/>
      <c r="FH25" s="507"/>
      <c r="FI25" s="507"/>
      <c r="FJ25" s="507"/>
      <c r="FK25" s="507"/>
      <c r="FL25" s="507"/>
      <c r="FM25" s="507"/>
      <c r="FN25" s="507"/>
      <c r="FO25" s="507"/>
      <c r="FP25" s="507"/>
      <c r="FQ25" s="507"/>
      <c r="FR25" s="507"/>
      <c r="FS25" s="507"/>
      <c r="FT25" s="507"/>
      <c r="FU25" s="507"/>
      <c r="FV25" s="507"/>
      <c r="FW25" s="507"/>
      <c r="FX25" s="507"/>
      <c r="FY25" s="507"/>
      <c r="FZ25" s="507"/>
      <c r="GA25" s="507"/>
      <c r="GB25" s="507"/>
      <c r="GC25" s="507"/>
      <c r="GD25" s="507"/>
      <c r="GE25" s="507"/>
      <c r="GF25" s="507"/>
      <c r="GG25" s="507"/>
      <c r="GH25" s="507"/>
      <c r="GI25" s="507"/>
      <c r="GJ25" s="507"/>
      <c r="GK25" s="507"/>
      <c r="GL25" s="507"/>
      <c r="GM25" s="507"/>
      <c r="GN25" s="507"/>
      <c r="GO25" s="507"/>
      <c r="GP25" s="507"/>
      <c r="GQ25" s="507"/>
      <c r="GR25" s="507"/>
      <c r="GS25" s="507"/>
      <c r="GT25" s="507"/>
      <c r="GU25" s="507"/>
      <c r="GV25" s="507"/>
      <c r="GW25" s="507"/>
      <c r="GX25" s="507"/>
      <c r="GY25" s="507"/>
      <c r="GZ25" s="507"/>
      <c r="HA25" s="507"/>
      <c r="HB25" s="507"/>
      <c r="HC25" s="507"/>
      <c r="HD25" s="507"/>
      <c r="HE25" s="507"/>
      <c r="HF25" s="507"/>
      <c r="HG25" s="507"/>
      <c r="HH25" s="507"/>
      <c r="HI25" s="507"/>
      <c r="HJ25" s="507"/>
      <c r="HK25" s="507"/>
      <c r="HL25" s="507"/>
      <c r="HM25" s="507"/>
      <c r="HN25" s="507"/>
      <c r="HO25" s="507"/>
      <c r="HP25" s="507"/>
      <c r="HQ25" s="507"/>
      <c r="HR25" s="507"/>
      <c r="HS25" s="507"/>
      <c r="HT25" s="507"/>
      <c r="HU25" s="507"/>
      <c r="HV25" s="507"/>
      <c r="HW25" s="507"/>
      <c r="HX25" s="507"/>
      <c r="HY25" s="507"/>
      <c r="HZ25" s="507"/>
      <c r="IA25" s="507"/>
      <c r="IB25" s="507"/>
      <c r="IC25" s="507"/>
      <c r="ID25" s="507"/>
      <c r="IE25" s="507"/>
      <c r="IF25" s="507"/>
      <c r="IG25" s="507"/>
      <c r="IH25" s="507"/>
      <c r="II25" s="507"/>
      <c r="IJ25" s="507"/>
      <c r="IK25" s="507"/>
      <c r="IL25" s="507"/>
      <c r="IM25" s="507"/>
      <c r="IN25" s="507"/>
      <c r="IO25" s="507"/>
      <c r="IP25" s="507"/>
      <c r="IQ25" s="507"/>
      <c r="IR25" s="507"/>
      <c r="IS25" s="507"/>
      <c r="IT25" s="507"/>
      <c r="IU25" s="507"/>
    </row>
    <row r="26" spans="1:255" ht="22.5" x14ac:dyDescent="0.2">
      <c r="A26" s="470">
        <v>0</v>
      </c>
      <c r="B26" s="672" t="s">
        <v>18</v>
      </c>
      <c r="C26" s="673" t="s">
        <v>494</v>
      </c>
      <c r="D26" s="674" t="s">
        <v>495</v>
      </c>
      <c r="E26" s="472">
        <v>20</v>
      </c>
      <c r="F26" s="473">
        <v>20</v>
      </c>
      <c r="G26" s="339"/>
      <c r="H26" s="286"/>
      <c r="I26" s="286"/>
      <c r="J26" s="286"/>
      <c r="K26" s="507"/>
      <c r="L26" s="675"/>
      <c r="M26" s="675"/>
      <c r="N26" s="675"/>
      <c r="O26" s="675"/>
      <c r="P26" s="675"/>
      <c r="Q26" s="675"/>
      <c r="R26" s="507"/>
      <c r="S26" s="507"/>
      <c r="T26" s="507"/>
      <c r="U26" s="507"/>
      <c r="V26" s="507"/>
      <c r="W26" s="507"/>
      <c r="X26" s="507"/>
      <c r="Y26" s="507"/>
      <c r="Z26" s="507"/>
      <c r="AA26" s="507"/>
      <c r="AB26" s="507"/>
      <c r="AC26" s="507"/>
      <c r="AD26" s="507"/>
      <c r="AE26" s="507"/>
      <c r="AF26" s="507"/>
      <c r="AG26" s="507"/>
      <c r="AH26" s="507"/>
      <c r="AI26" s="507"/>
      <c r="AJ26" s="507"/>
      <c r="AK26" s="507"/>
      <c r="AL26" s="507"/>
      <c r="AM26" s="507"/>
      <c r="AN26" s="507"/>
      <c r="AO26" s="507"/>
      <c r="AP26" s="507"/>
      <c r="AQ26" s="507"/>
      <c r="AR26" s="507"/>
      <c r="AS26" s="507"/>
      <c r="AT26" s="507"/>
      <c r="AU26" s="507"/>
      <c r="AV26" s="507"/>
      <c r="AW26" s="507"/>
      <c r="AX26" s="507"/>
      <c r="AY26" s="507"/>
      <c r="AZ26" s="507"/>
      <c r="BA26" s="507"/>
      <c r="BB26" s="507"/>
      <c r="BC26" s="507"/>
      <c r="BD26" s="507"/>
      <c r="BE26" s="507"/>
      <c r="BF26" s="507"/>
      <c r="BG26" s="507"/>
      <c r="BH26" s="507"/>
      <c r="BI26" s="507"/>
      <c r="BJ26" s="507"/>
      <c r="BK26" s="507"/>
      <c r="BL26" s="507"/>
      <c r="BM26" s="507"/>
      <c r="BN26" s="507"/>
      <c r="BO26" s="507"/>
      <c r="BP26" s="507"/>
      <c r="BQ26" s="507"/>
      <c r="BR26" s="507"/>
      <c r="BS26" s="507"/>
      <c r="BT26" s="507"/>
      <c r="BU26" s="507"/>
      <c r="BV26" s="507"/>
      <c r="BW26" s="507"/>
      <c r="BX26" s="507"/>
      <c r="BY26" s="507"/>
      <c r="BZ26" s="507"/>
      <c r="CA26" s="507"/>
      <c r="CB26" s="507"/>
      <c r="CC26" s="507"/>
      <c r="CD26" s="507"/>
      <c r="CE26" s="507"/>
      <c r="CF26" s="507"/>
      <c r="CG26" s="507"/>
      <c r="CH26" s="507"/>
      <c r="CI26" s="507"/>
      <c r="CJ26" s="507"/>
      <c r="CK26" s="507"/>
      <c r="CL26" s="507"/>
      <c r="CM26" s="507"/>
      <c r="CN26" s="507"/>
      <c r="CO26" s="507"/>
      <c r="CP26" s="507"/>
      <c r="CQ26" s="507"/>
      <c r="CR26" s="507"/>
      <c r="CS26" s="507"/>
      <c r="CT26" s="507"/>
      <c r="CU26" s="507"/>
      <c r="CV26" s="507"/>
      <c r="CW26" s="507"/>
      <c r="CX26" s="507"/>
      <c r="CY26" s="507"/>
      <c r="CZ26" s="507"/>
      <c r="DA26" s="507"/>
      <c r="DB26" s="507"/>
      <c r="DC26" s="507"/>
      <c r="DD26" s="507"/>
      <c r="DE26" s="507"/>
      <c r="DF26" s="507"/>
      <c r="DG26" s="507"/>
      <c r="DH26" s="507"/>
      <c r="DI26" s="507"/>
      <c r="DJ26" s="507"/>
      <c r="DK26" s="507"/>
      <c r="DL26" s="507"/>
      <c r="DM26" s="507"/>
      <c r="DN26" s="507"/>
      <c r="DO26" s="507"/>
      <c r="DP26" s="507"/>
      <c r="DQ26" s="507"/>
      <c r="DR26" s="507"/>
      <c r="DS26" s="507"/>
      <c r="DT26" s="507"/>
      <c r="DU26" s="507"/>
      <c r="DV26" s="507"/>
      <c r="DW26" s="507"/>
      <c r="DX26" s="507"/>
      <c r="DY26" s="507"/>
      <c r="DZ26" s="507"/>
      <c r="EA26" s="507"/>
      <c r="EB26" s="507"/>
      <c r="EC26" s="507"/>
      <c r="ED26" s="507"/>
      <c r="EE26" s="507"/>
      <c r="EF26" s="507"/>
      <c r="EG26" s="507"/>
      <c r="EH26" s="507"/>
      <c r="EI26" s="507"/>
      <c r="EJ26" s="507"/>
      <c r="EK26" s="507"/>
      <c r="EL26" s="507"/>
      <c r="EM26" s="507"/>
      <c r="EN26" s="507"/>
      <c r="EO26" s="507"/>
      <c r="EP26" s="507"/>
      <c r="EQ26" s="507"/>
      <c r="ER26" s="507"/>
      <c r="ES26" s="507"/>
      <c r="ET26" s="507"/>
      <c r="EU26" s="507"/>
      <c r="EV26" s="507"/>
      <c r="EW26" s="507"/>
      <c r="EX26" s="507"/>
      <c r="EY26" s="507"/>
      <c r="EZ26" s="507"/>
      <c r="FA26" s="507"/>
      <c r="FB26" s="507"/>
      <c r="FC26" s="507"/>
      <c r="FD26" s="507"/>
      <c r="FE26" s="507"/>
      <c r="FF26" s="507"/>
      <c r="FG26" s="507"/>
      <c r="FH26" s="507"/>
      <c r="FI26" s="507"/>
      <c r="FJ26" s="507"/>
      <c r="FK26" s="507"/>
      <c r="FL26" s="507"/>
      <c r="FM26" s="507"/>
      <c r="FN26" s="507"/>
      <c r="FO26" s="507"/>
      <c r="FP26" s="507"/>
      <c r="FQ26" s="507"/>
      <c r="FR26" s="507"/>
      <c r="FS26" s="507"/>
      <c r="FT26" s="507"/>
      <c r="FU26" s="507"/>
      <c r="FV26" s="507"/>
      <c r="FW26" s="507"/>
      <c r="FX26" s="507"/>
      <c r="FY26" s="507"/>
      <c r="FZ26" s="507"/>
      <c r="GA26" s="507"/>
      <c r="GB26" s="507"/>
      <c r="GC26" s="507"/>
      <c r="GD26" s="507"/>
      <c r="GE26" s="507"/>
      <c r="GF26" s="507"/>
      <c r="GG26" s="507"/>
      <c r="GH26" s="507"/>
      <c r="GI26" s="507"/>
      <c r="GJ26" s="507"/>
      <c r="GK26" s="507"/>
      <c r="GL26" s="507"/>
      <c r="GM26" s="507"/>
      <c r="GN26" s="507"/>
      <c r="GO26" s="507"/>
      <c r="GP26" s="507"/>
      <c r="GQ26" s="507"/>
      <c r="GR26" s="507"/>
      <c r="GS26" s="507"/>
      <c r="GT26" s="507"/>
      <c r="GU26" s="507"/>
      <c r="GV26" s="507"/>
      <c r="GW26" s="507"/>
      <c r="GX26" s="507"/>
      <c r="GY26" s="507"/>
      <c r="GZ26" s="507"/>
      <c r="HA26" s="507"/>
      <c r="HB26" s="507"/>
      <c r="HC26" s="507"/>
      <c r="HD26" s="507"/>
      <c r="HE26" s="507"/>
      <c r="HF26" s="507"/>
      <c r="HG26" s="507"/>
      <c r="HH26" s="507"/>
      <c r="HI26" s="507"/>
      <c r="HJ26" s="507"/>
      <c r="HK26" s="507"/>
      <c r="HL26" s="507"/>
      <c r="HM26" s="507"/>
      <c r="HN26" s="507"/>
      <c r="HO26" s="507"/>
      <c r="HP26" s="507"/>
      <c r="HQ26" s="507"/>
      <c r="HR26" s="507"/>
      <c r="HS26" s="507"/>
      <c r="HT26" s="507"/>
      <c r="HU26" s="507"/>
      <c r="HV26" s="507"/>
      <c r="HW26" s="507"/>
      <c r="HX26" s="507"/>
      <c r="HY26" s="507"/>
      <c r="HZ26" s="507"/>
      <c r="IA26" s="507"/>
      <c r="IB26" s="507"/>
      <c r="IC26" s="507"/>
      <c r="ID26" s="507"/>
      <c r="IE26" s="507"/>
      <c r="IF26" s="507"/>
      <c r="IG26" s="507"/>
      <c r="IH26" s="507"/>
      <c r="II26" s="507"/>
      <c r="IJ26" s="507"/>
      <c r="IK26" s="507"/>
      <c r="IL26" s="507"/>
      <c r="IM26" s="507"/>
      <c r="IN26" s="507"/>
      <c r="IO26" s="507"/>
      <c r="IP26" s="507"/>
      <c r="IQ26" s="507"/>
      <c r="IR26" s="507"/>
      <c r="IS26" s="507"/>
      <c r="IT26" s="507"/>
      <c r="IU26" s="507"/>
    </row>
    <row r="27" spans="1:255" x14ac:dyDescent="0.2">
      <c r="A27" s="470">
        <v>500</v>
      </c>
      <c r="B27" s="612" t="s">
        <v>18</v>
      </c>
      <c r="C27" s="673" t="s">
        <v>496</v>
      </c>
      <c r="D27" s="676" t="s">
        <v>497</v>
      </c>
      <c r="E27" s="472">
        <v>450</v>
      </c>
      <c r="F27" s="473">
        <v>450</v>
      </c>
      <c r="G27" s="677"/>
      <c r="H27" s="286"/>
      <c r="I27" s="286"/>
      <c r="J27" s="678"/>
      <c r="K27" s="507"/>
      <c r="L27" s="675"/>
      <c r="M27" s="675"/>
      <c r="N27" s="675"/>
      <c r="O27" s="675"/>
      <c r="P27" s="675"/>
      <c r="Q27" s="675"/>
      <c r="R27" s="507"/>
      <c r="S27" s="507"/>
      <c r="T27" s="507"/>
      <c r="U27" s="507"/>
      <c r="V27" s="507"/>
      <c r="W27" s="507"/>
      <c r="X27" s="507"/>
      <c r="Y27" s="507"/>
      <c r="Z27" s="507"/>
      <c r="AA27" s="507"/>
      <c r="AB27" s="507"/>
      <c r="AC27" s="507"/>
      <c r="AD27" s="507"/>
      <c r="AE27" s="507"/>
      <c r="AF27" s="507"/>
      <c r="AG27" s="507"/>
      <c r="AH27" s="507"/>
      <c r="AI27" s="507"/>
      <c r="AJ27" s="507"/>
      <c r="AK27" s="507"/>
      <c r="AL27" s="507"/>
      <c r="AM27" s="507"/>
      <c r="AN27" s="507"/>
      <c r="AO27" s="507"/>
      <c r="AP27" s="507"/>
      <c r="AQ27" s="507"/>
      <c r="AR27" s="507"/>
      <c r="AS27" s="507"/>
      <c r="AT27" s="507"/>
      <c r="AU27" s="507"/>
      <c r="AV27" s="507"/>
      <c r="AW27" s="507"/>
      <c r="AX27" s="507"/>
      <c r="AY27" s="507"/>
      <c r="AZ27" s="507"/>
      <c r="BA27" s="507"/>
      <c r="BB27" s="507"/>
      <c r="BC27" s="507"/>
      <c r="BD27" s="507"/>
      <c r="BE27" s="507"/>
      <c r="BF27" s="507"/>
      <c r="BG27" s="507"/>
      <c r="BH27" s="507"/>
      <c r="BI27" s="507"/>
      <c r="BJ27" s="507"/>
      <c r="BK27" s="507"/>
      <c r="BL27" s="507"/>
      <c r="BM27" s="507"/>
      <c r="BN27" s="507"/>
      <c r="BO27" s="507"/>
      <c r="BP27" s="507"/>
      <c r="BQ27" s="507"/>
      <c r="BR27" s="507"/>
      <c r="BS27" s="507"/>
      <c r="BT27" s="507"/>
      <c r="BU27" s="507"/>
      <c r="BV27" s="507"/>
      <c r="BW27" s="507"/>
      <c r="BX27" s="507"/>
      <c r="BY27" s="507"/>
      <c r="BZ27" s="507"/>
      <c r="CA27" s="507"/>
      <c r="CB27" s="507"/>
      <c r="CC27" s="507"/>
      <c r="CD27" s="507"/>
      <c r="CE27" s="507"/>
      <c r="CF27" s="507"/>
      <c r="CG27" s="507"/>
      <c r="CH27" s="507"/>
      <c r="CI27" s="507"/>
      <c r="CJ27" s="507"/>
      <c r="CK27" s="507"/>
      <c r="CL27" s="507"/>
      <c r="CM27" s="507"/>
      <c r="CN27" s="507"/>
      <c r="CO27" s="507"/>
      <c r="CP27" s="507"/>
      <c r="CQ27" s="507"/>
      <c r="CR27" s="507"/>
      <c r="CS27" s="507"/>
      <c r="CT27" s="507"/>
      <c r="CU27" s="507"/>
      <c r="CV27" s="507"/>
      <c r="CW27" s="507"/>
      <c r="CX27" s="507"/>
      <c r="CY27" s="507"/>
      <c r="CZ27" s="507"/>
      <c r="DA27" s="507"/>
      <c r="DB27" s="507"/>
      <c r="DC27" s="507"/>
      <c r="DD27" s="507"/>
      <c r="DE27" s="507"/>
      <c r="DF27" s="507"/>
      <c r="DG27" s="507"/>
      <c r="DH27" s="507"/>
      <c r="DI27" s="507"/>
      <c r="DJ27" s="507"/>
      <c r="DK27" s="507"/>
      <c r="DL27" s="507"/>
      <c r="DM27" s="507"/>
      <c r="DN27" s="507"/>
      <c r="DO27" s="507"/>
      <c r="DP27" s="507"/>
      <c r="DQ27" s="507"/>
      <c r="DR27" s="507"/>
      <c r="DS27" s="507"/>
      <c r="DT27" s="507"/>
      <c r="DU27" s="507"/>
      <c r="DV27" s="507"/>
      <c r="DW27" s="507"/>
      <c r="DX27" s="507"/>
      <c r="DY27" s="507"/>
      <c r="DZ27" s="507"/>
      <c r="EA27" s="507"/>
      <c r="EB27" s="507"/>
      <c r="EC27" s="507"/>
      <c r="ED27" s="507"/>
      <c r="EE27" s="507"/>
      <c r="EF27" s="507"/>
      <c r="EG27" s="507"/>
      <c r="EH27" s="507"/>
      <c r="EI27" s="507"/>
      <c r="EJ27" s="507"/>
      <c r="EK27" s="507"/>
      <c r="EL27" s="507"/>
      <c r="EM27" s="507"/>
      <c r="EN27" s="507"/>
      <c r="EO27" s="507"/>
      <c r="EP27" s="507"/>
      <c r="EQ27" s="507"/>
      <c r="ER27" s="507"/>
      <c r="ES27" s="507"/>
      <c r="ET27" s="507"/>
      <c r="EU27" s="507"/>
      <c r="EV27" s="507"/>
      <c r="EW27" s="507"/>
      <c r="EX27" s="507"/>
      <c r="EY27" s="507"/>
      <c r="EZ27" s="507"/>
      <c r="FA27" s="507"/>
      <c r="FB27" s="507"/>
      <c r="FC27" s="507"/>
      <c r="FD27" s="507"/>
      <c r="FE27" s="507"/>
      <c r="FF27" s="507"/>
      <c r="FG27" s="507"/>
      <c r="FH27" s="507"/>
      <c r="FI27" s="507"/>
      <c r="FJ27" s="507"/>
      <c r="FK27" s="507"/>
      <c r="FL27" s="507"/>
      <c r="FM27" s="507"/>
      <c r="FN27" s="507"/>
      <c r="FO27" s="507"/>
      <c r="FP27" s="507"/>
      <c r="FQ27" s="507"/>
      <c r="FR27" s="507"/>
      <c r="FS27" s="507"/>
      <c r="FT27" s="507"/>
      <c r="FU27" s="507"/>
      <c r="FV27" s="507"/>
      <c r="FW27" s="507"/>
      <c r="FX27" s="507"/>
      <c r="FY27" s="507"/>
      <c r="FZ27" s="507"/>
      <c r="GA27" s="507"/>
      <c r="GB27" s="507"/>
      <c r="GC27" s="507"/>
      <c r="GD27" s="507"/>
      <c r="GE27" s="507"/>
      <c r="GF27" s="507"/>
      <c r="GG27" s="507"/>
      <c r="GH27" s="507"/>
      <c r="GI27" s="507"/>
      <c r="GJ27" s="507"/>
      <c r="GK27" s="507"/>
      <c r="GL27" s="507"/>
      <c r="GM27" s="507"/>
      <c r="GN27" s="507"/>
      <c r="GO27" s="507"/>
      <c r="GP27" s="507"/>
      <c r="GQ27" s="507"/>
      <c r="GR27" s="507"/>
      <c r="GS27" s="507"/>
      <c r="GT27" s="507"/>
      <c r="GU27" s="507"/>
      <c r="GV27" s="507"/>
      <c r="GW27" s="507"/>
      <c r="GX27" s="507"/>
      <c r="GY27" s="507"/>
      <c r="GZ27" s="507"/>
      <c r="HA27" s="507"/>
      <c r="HB27" s="507"/>
      <c r="HC27" s="507"/>
      <c r="HD27" s="507"/>
      <c r="HE27" s="507"/>
      <c r="HF27" s="507"/>
      <c r="HG27" s="507"/>
      <c r="HH27" s="507"/>
      <c r="HI27" s="507"/>
      <c r="HJ27" s="507"/>
      <c r="HK27" s="507"/>
      <c r="HL27" s="507"/>
      <c r="HM27" s="507"/>
      <c r="HN27" s="507"/>
      <c r="HO27" s="507"/>
      <c r="HP27" s="507"/>
      <c r="HQ27" s="507"/>
      <c r="HR27" s="507"/>
      <c r="HS27" s="507"/>
      <c r="HT27" s="507"/>
      <c r="HU27" s="507"/>
      <c r="HV27" s="507"/>
      <c r="HW27" s="507"/>
      <c r="HX27" s="507"/>
      <c r="HY27" s="507"/>
      <c r="HZ27" s="507"/>
      <c r="IA27" s="507"/>
      <c r="IB27" s="507"/>
      <c r="IC27" s="507"/>
      <c r="ID27" s="507"/>
      <c r="IE27" s="507"/>
      <c r="IF27" s="507"/>
      <c r="IG27" s="507"/>
      <c r="IH27" s="507"/>
      <c r="II27" s="507"/>
      <c r="IJ27" s="507"/>
      <c r="IK27" s="507"/>
      <c r="IL27" s="507"/>
      <c r="IM27" s="507"/>
      <c r="IN27" s="507"/>
      <c r="IO27" s="507"/>
      <c r="IP27" s="507"/>
      <c r="IQ27" s="507"/>
      <c r="IR27" s="507"/>
      <c r="IS27" s="507"/>
      <c r="IT27" s="507"/>
      <c r="IU27" s="507"/>
    </row>
    <row r="28" spans="1:255" ht="23.25" thickBot="1" x14ac:dyDescent="0.25">
      <c r="A28" s="679">
        <v>0</v>
      </c>
      <c r="B28" s="680" t="s">
        <v>18</v>
      </c>
      <c r="C28" s="681" t="s">
        <v>498</v>
      </c>
      <c r="D28" s="682" t="s">
        <v>499</v>
      </c>
      <c r="E28" s="683">
        <v>150</v>
      </c>
      <c r="F28" s="684">
        <v>150</v>
      </c>
      <c r="G28" s="120"/>
      <c r="H28" s="685"/>
      <c r="I28" s="55"/>
      <c r="J28" s="55"/>
    </row>
    <row r="29" spans="1:255" x14ac:dyDescent="0.2">
      <c r="A29" s="686"/>
      <c r="B29" s="71"/>
      <c r="C29" s="687"/>
      <c r="D29" s="688"/>
      <c r="E29" s="686"/>
      <c r="F29" s="686"/>
      <c r="G29" s="76"/>
      <c r="H29" s="685"/>
      <c r="I29" s="55"/>
      <c r="J29" s="55"/>
      <c r="K29" s="55"/>
      <c r="L29" s="72"/>
      <c r="M29" s="72"/>
      <c r="N29" s="72"/>
      <c r="O29" s="72"/>
      <c r="P29" s="72"/>
      <c r="Q29" s="72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55"/>
      <c r="HL29" s="55"/>
      <c r="HM29" s="55"/>
      <c r="HN29" s="55"/>
      <c r="HO29" s="55"/>
      <c r="HP29" s="55"/>
      <c r="HQ29" s="55"/>
      <c r="HR29" s="55"/>
      <c r="HS29" s="55"/>
      <c r="HT29" s="55"/>
      <c r="HU29" s="55"/>
      <c r="HV29" s="55"/>
      <c r="HW29" s="55"/>
      <c r="HX29" s="55"/>
      <c r="HY29" s="55"/>
      <c r="HZ29" s="55"/>
      <c r="IA29" s="55"/>
      <c r="IB29" s="55"/>
      <c r="IC29" s="55"/>
      <c r="ID29" s="55"/>
      <c r="IE29" s="55"/>
      <c r="IF29" s="55"/>
      <c r="IG29" s="55"/>
      <c r="IH29" s="55"/>
      <c r="II29" s="55"/>
      <c r="IJ29" s="55"/>
      <c r="IK29" s="55"/>
      <c r="IL29" s="55"/>
      <c r="IM29" s="55"/>
      <c r="IN29" s="55"/>
      <c r="IO29" s="55"/>
      <c r="IP29" s="55"/>
      <c r="IQ29" s="55"/>
      <c r="IR29" s="55"/>
      <c r="IS29" s="55"/>
      <c r="IT29" s="55"/>
      <c r="IU29" s="55"/>
    </row>
    <row r="30" spans="1:255" ht="15.75" x14ac:dyDescent="0.2">
      <c r="B30" s="51" t="s">
        <v>500</v>
      </c>
      <c r="C30" s="51"/>
      <c r="D30" s="51"/>
      <c r="E30" s="51"/>
      <c r="F30" s="51"/>
      <c r="G30" s="51"/>
      <c r="H30" s="51"/>
      <c r="I30" s="51"/>
      <c r="J30" s="55"/>
    </row>
    <row r="31" spans="1:255" ht="12" thickBot="1" x14ac:dyDescent="0.25">
      <c r="B31" s="5"/>
      <c r="C31" s="5"/>
      <c r="D31" s="5"/>
      <c r="E31" s="5"/>
      <c r="F31" s="5"/>
      <c r="G31" s="5"/>
      <c r="H31" s="7" t="s">
        <v>12</v>
      </c>
    </row>
    <row r="32" spans="1:255" ht="36" customHeight="1" thickBot="1" x14ac:dyDescent="0.25">
      <c r="A32" s="936" t="s">
        <v>60</v>
      </c>
      <c r="B32" s="440" t="s">
        <v>13</v>
      </c>
      <c r="C32" s="196" t="s">
        <v>501</v>
      </c>
      <c r="D32" s="199" t="s">
        <v>502</v>
      </c>
      <c r="E32" s="939" t="s">
        <v>503</v>
      </c>
      <c r="F32" s="939" t="s">
        <v>504</v>
      </c>
      <c r="G32" s="197" t="s">
        <v>142</v>
      </c>
      <c r="H32" s="937" t="s">
        <v>59</v>
      </c>
      <c r="I32" s="55"/>
      <c r="J32" s="55"/>
    </row>
    <row r="33" spans="1:255" ht="12" thickBot="1" x14ac:dyDescent="0.25">
      <c r="A33" s="2705">
        <f>SUM(A34:A95)</f>
        <v>266313</v>
      </c>
      <c r="B33" s="940" t="s">
        <v>17</v>
      </c>
      <c r="C33" s="691" t="s">
        <v>505</v>
      </c>
      <c r="D33" s="692" t="s">
        <v>19</v>
      </c>
      <c r="E33" s="693">
        <f>SUM(E34:E95)</f>
        <v>238571.26000000007</v>
      </c>
      <c r="F33" s="694">
        <f>SUM(F34:F95)</f>
        <v>32300.000000000011</v>
      </c>
      <c r="G33" s="695">
        <v>270721.26</v>
      </c>
      <c r="H33" s="695">
        <f>SUM(H34:H95)</f>
        <v>270721.26</v>
      </c>
      <c r="I33" s="117"/>
      <c r="J33" s="117"/>
      <c r="L33" s="696"/>
      <c r="M33" s="696"/>
      <c r="O33" s="697"/>
    </row>
    <row r="34" spans="1:255" x14ac:dyDescent="0.2">
      <c r="A34" s="698">
        <v>5089.95</v>
      </c>
      <c r="B34" s="699" t="s">
        <v>18</v>
      </c>
      <c r="C34" s="700" t="s">
        <v>506</v>
      </c>
      <c r="D34" s="701" t="s">
        <v>507</v>
      </c>
      <c r="E34" s="702">
        <v>4331.28</v>
      </c>
      <c r="F34" s="703">
        <v>720.14</v>
      </c>
      <c r="G34" s="704"/>
      <c r="H34" s="705">
        <f>+E34+F34</f>
        <v>5051.42</v>
      </c>
      <c r="I34" s="287"/>
      <c r="J34" s="286"/>
      <c r="K34" s="507"/>
      <c r="L34" s="76"/>
      <c r="M34" s="706"/>
      <c r="N34" s="675"/>
      <c r="O34" s="675"/>
      <c r="P34" s="675"/>
      <c r="Q34" s="675"/>
      <c r="R34" s="507"/>
      <c r="S34" s="507"/>
      <c r="T34" s="507"/>
      <c r="U34" s="507"/>
      <c r="V34" s="507"/>
      <c r="W34" s="507"/>
      <c r="X34" s="507"/>
      <c r="Y34" s="507"/>
      <c r="Z34" s="507"/>
      <c r="AA34" s="507"/>
      <c r="AB34" s="507"/>
      <c r="AC34" s="507"/>
      <c r="AD34" s="507"/>
      <c r="AE34" s="507"/>
      <c r="AF34" s="507"/>
      <c r="AG34" s="507"/>
      <c r="AH34" s="507"/>
      <c r="AI34" s="507"/>
      <c r="AJ34" s="507"/>
      <c r="AK34" s="507"/>
      <c r="AL34" s="507"/>
      <c r="AM34" s="507"/>
      <c r="AN34" s="507"/>
      <c r="AO34" s="507"/>
      <c r="AP34" s="507"/>
      <c r="AQ34" s="507"/>
      <c r="AR34" s="507"/>
      <c r="AS34" s="507"/>
      <c r="AT34" s="507"/>
      <c r="AU34" s="507"/>
      <c r="AV34" s="507"/>
      <c r="AW34" s="507"/>
      <c r="AX34" s="507"/>
      <c r="AY34" s="507"/>
      <c r="AZ34" s="507"/>
      <c r="BA34" s="507"/>
      <c r="BB34" s="507"/>
      <c r="BC34" s="507"/>
      <c r="BD34" s="507"/>
      <c r="BE34" s="507"/>
      <c r="BF34" s="507"/>
      <c r="BG34" s="507"/>
      <c r="BH34" s="507"/>
      <c r="BI34" s="507"/>
      <c r="BJ34" s="507"/>
      <c r="BK34" s="507"/>
      <c r="BL34" s="507"/>
      <c r="BM34" s="507"/>
      <c r="BN34" s="507"/>
      <c r="BO34" s="507"/>
      <c r="BP34" s="507"/>
      <c r="BQ34" s="507"/>
      <c r="BR34" s="507"/>
      <c r="BS34" s="507"/>
      <c r="BT34" s="507"/>
      <c r="BU34" s="507"/>
      <c r="BV34" s="507"/>
      <c r="BW34" s="507"/>
      <c r="BX34" s="507"/>
      <c r="BY34" s="507"/>
      <c r="BZ34" s="507"/>
      <c r="CA34" s="507"/>
      <c r="CB34" s="507"/>
      <c r="CC34" s="507"/>
      <c r="CD34" s="507"/>
      <c r="CE34" s="507"/>
      <c r="CF34" s="507"/>
      <c r="CG34" s="507"/>
      <c r="CH34" s="507"/>
      <c r="CI34" s="507"/>
      <c r="CJ34" s="507"/>
      <c r="CK34" s="507"/>
      <c r="CL34" s="507"/>
      <c r="CM34" s="507"/>
      <c r="CN34" s="507"/>
      <c r="CO34" s="507"/>
      <c r="CP34" s="507"/>
      <c r="CQ34" s="507"/>
      <c r="CR34" s="507"/>
      <c r="CS34" s="507"/>
      <c r="CT34" s="507"/>
      <c r="CU34" s="507"/>
      <c r="CV34" s="507"/>
      <c r="CW34" s="507"/>
      <c r="CX34" s="507"/>
      <c r="CY34" s="507"/>
      <c r="CZ34" s="507"/>
      <c r="DA34" s="507"/>
      <c r="DB34" s="507"/>
      <c r="DC34" s="507"/>
      <c r="DD34" s="507"/>
      <c r="DE34" s="507"/>
      <c r="DF34" s="507"/>
      <c r="DG34" s="507"/>
      <c r="DH34" s="507"/>
      <c r="DI34" s="507"/>
      <c r="DJ34" s="507"/>
      <c r="DK34" s="507"/>
      <c r="DL34" s="507"/>
      <c r="DM34" s="507"/>
      <c r="DN34" s="507"/>
      <c r="DO34" s="507"/>
      <c r="DP34" s="507"/>
      <c r="DQ34" s="507"/>
      <c r="DR34" s="507"/>
      <c r="DS34" s="507"/>
      <c r="DT34" s="507"/>
      <c r="DU34" s="507"/>
      <c r="DV34" s="507"/>
      <c r="DW34" s="507"/>
      <c r="DX34" s="507"/>
      <c r="DY34" s="507"/>
      <c r="DZ34" s="507"/>
      <c r="EA34" s="507"/>
      <c r="EB34" s="507"/>
      <c r="EC34" s="507"/>
      <c r="ED34" s="507"/>
      <c r="EE34" s="507"/>
      <c r="EF34" s="507"/>
      <c r="EG34" s="507"/>
      <c r="EH34" s="507"/>
      <c r="EI34" s="507"/>
      <c r="EJ34" s="507"/>
      <c r="EK34" s="507"/>
      <c r="EL34" s="507"/>
      <c r="EM34" s="507"/>
      <c r="EN34" s="507"/>
      <c r="EO34" s="507"/>
      <c r="EP34" s="507"/>
      <c r="EQ34" s="507"/>
      <c r="ER34" s="507"/>
      <c r="ES34" s="507"/>
      <c r="ET34" s="507"/>
      <c r="EU34" s="507"/>
      <c r="EV34" s="507"/>
      <c r="EW34" s="507"/>
      <c r="EX34" s="507"/>
      <c r="EY34" s="507"/>
      <c r="EZ34" s="507"/>
      <c r="FA34" s="507"/>
      <c r="FB34" s="507"/>
      <c r="FC34" s="507"/>
      <c r="FD34" s="507"/>
      <c r="FE34" s="507"/>
      <c r="FF34" s="507"/>
      <c r="FG34" s="507"/>
      <c r="FH34" s="507"/>
      <c r="FI34" s="507"/>
      <c r="FJ34" s="507"/>
      <c r="FK34" s="507"/>
      <c r="FL34" s="507"/>
      <c r="FM34" s="507"/>
      <c r="FN34" s="507"/>
      <c r="FO34" s="507"/>
      <c r="FP34" s="507"/>
      <c r="FQ34" s="507"/>
      <c r="FR34" s="507"/>
      <c r="FS34" s="507"/>
      <c r="FT34" s="507"/>
      <c r="FU34" s="507"/>
      <c r="FV34" s="507"/>
      <c r="FW34" s="507"/>
      <c r="FX34" s="507"/>
      <c r="FY34" s="507"/>
      <c r="FZ34" s="507"/>
      <c r="GA34" s="507"/>
      <c r="GB34" s="507"/>
      <c r="GC34" s="507"/>
      <c r="GD34" s="507"/>
      <c r="GE34" s="507"/>
      <c r="GF34" s="507"/>
      <c r="GG34" s="507"/>
      <c r="GH34" s="507"/>
      <c r="GI34" s="507"/>
      <c r="GJ34" s="507"/>
      <c r="GK34" s="507"/>
      <c r="GL34" s="507"/>
      <c r="GM34" s="507"/>
      <c r="GN34" s="507"/>
      <c r="GO34" s="507"/>
      <c r="GP34" s="507"/>
      <c r="GQ34" s="507"/>
      <c r="GR34" s="507"/>
      <c r="GS34" s="507"/>
      <c r="GT34" s="507"/>
      <c r="GU34" s="507"/>
      <c r="GV34" s="507"/>
      <c r="GW34" s="507"/>
      <c r="GX34" s="507"/>
      <c r="GY34" s="507"/>
      <c r="GZ34" s="507"/>
      <c r="HA34" s="507"/>
      <c r="HB34" s="507"/>
      <c r="HC34" s="507"/>
      <c r="HD34" s="507"/>
      <c r="HE34" s="507"/>
      <c r="HF34" s="507"/>
      <c r="HG34" s="507"/>
      <c r="HH34" s="507"/>
      <c r="HI34" s="507"/>
      <c r="HJ34" s="507"/>
      <c r="HK34" s="507"/>
      <c r="HL34" s="507"/>
      <c r="HM34" s="507"/>
      <c r="HN34" s="507"/>
      <c r="HO34" s="507"/>
      <c r="HP34" s="507"/>
      <c r="HQ34" s="507"/>
      <c r="HR34" s="507"/>
      <c r="HS34" s="507"/>
      <c r="HT34" s="507"/>
      <c r="HU34" s="507"/>
      <c r="HV34" s="507"/>
      <c r="HW34" s="507"/>
      <c r="HX34" s="507"/>
      <c r="HY34" s="507"/>
      <c r="HZ34" s="507"/>
      <c r="IA34" s="507"/>
      <c r="IB34" s="507"/>
      <c r="IC34" s="507"/>
      <c r="ID34" s="507"/>
      <c r="IE34" s="507"/>
      <c r="IF34" s="507"/>
      <c r="IG34" s="507"/>
      <c r="IH34" s="507"/>
      <c r="II34" s="507"/>
      <c r="IJ34" s="507"/>
      <c r="IK34" s="507"/>
      <c r="IL34" s="507"/>
      <c r="IM34" s="507"/>
      <c r="IN34" s="507"/>
      <c r="IO34" s="507"/>
      <c r="IP34" s="507"/>
      <c r="IQ34" s="507"/>
      <c r="IR34" s="507"/>
      <c r="IS34" s="507"/>
      <c r="IT34" s="507"/>
      <c r="IU34" s="507"/>
    </row>
    <row r="35" spans="1:255" x14ac:dyDescent="0.2">
      <c r="A35" s="409">
        <v>5041.87</v>
      </c>
      <c r="B35" s="707" t="s">
        <v>18</v>
      </c>
      <c r="C35" s="708" t="s">
        <v>508</v>
      </c>
      <c r="D35" s="709" t="s">
        <v>509</v>
      </c>
      <c r="E35" s="710">
        <v>4100.26</v>
      </c>
      <c r="F35" s="711">
        <v>986.02</v>
      </c>
      <c r="G35" s="712"/>
      <c r="H35" s="713">
        <f t="shared" ref="H35:H52" si="0">+E35+F35</f>
        <v>5086.2800000000007</v>
      </c>
      <c r="I35" s="714"/>
      <c r="J35" s="286"/>
      <c r="K35" s="507"/>
      <c r="L35" s="76"/>
      <c r="M35" s="706"/>
      <c r="N35" s="675"/>
      <c r="O35" s="675"/>
      <c r="P35" s="675"/>
      <c r="Q35" s="675"/>
      <c r="R35" s="507"/>
      <c r="S35" s="507"/>
      <c r="T35" s="507"/>
      <c r="U35" s="507"/>
      <c r="V35" s="507"/>
      <c r="W35" s="507"/>
      <c r="X35" s="507"/>
      <c r="Y35" s="507"/>
      <c r="Z35" s="507"/>
      <c r="AA35" s="507"/>
      <c r="AB35" s="507"/>
      <c r="AC35" s="507"/>
      <c r="AD35" s="507"/>
      <c r="AE35" s="507"/>
      <c r="AF35" s="507"/>
      <c r="AG35" s="507"/>
      <c r="AH35" s="507"/>
      <c r="AI35" s="507"/>
      <c r="AJ35" s="507"/>
      <c r="AK35" s="507"/>
      <c r="AL35" s="507"/>
      <c r="AM35" s="507"/>
      <c r="AN35" s="507"/>
      <c r="AO35" s="507"/>
      <c r="AP35" s="507"/>
      <c r="AQ35" s="507"/>
      <c r="AR35" s="507"/>
      <c r="AS35" s="507"/>
      <c r="AT35" s="507"/>
      <c r="AU35" s="507"/>
      <c r="AV35" s="507"/>
      <c r="AW35" s="507"/>
      <c r="AX35" s="507"/>
      <c r="AY35" s="507"/>
      <c r="AZ35" s="507"/>
      <c r="BA35" s="507"/>
      <c r="BB35" s="507"/>
      <c r="BC35" s="507"/>
      <c r="BD35" s="507"/>
      <c r="BE35" s="507"/>
      <c r="BF35" s="507"/>
      <c r="BG35" s="507"/>
      <c r="BH35" s="507"/>
      <c r="BI35" s="507"/>
      <c r="BJ35" s="507"/>
      <c r="BK35" s="507"/>
      <c r="BL35" s="507"/>
      <c r="BM35" s="507"/>
      <c r="BN35" s="507"/>
      <c r="BO35" s="507"/>
      <c r="BP35" s="507"/>
      <c r="BQ35" s="507"/>
      <c r="BR35" s="507"/>
      <c r="BS35" s="507"/>
      <c r="BT35" s="507"/>
      <c r="BU35" s="507"/>
      <c r="BV35" s="507"/>
      <c r="BW35" s="507"/>
      <c r="BX35" s="507"/>
      <c r="BY35" s="507"/>
      <c r="BZ35" s="507"/>
      <c r="CA35" s="507"/>
      <c r="CB35" s="507"/>
      <c r="CC35" s="507"/>
      <c r="CD35" s="507"/>
      <c r="CE35" s="507"/>
      <c r="CF35" s="507"/>
      <c r="CG35" s="507"/>
      <c r="CH35" s="507"/>
      <c r="CI35" s="507"/>
      <c r="CJ35" s="507"/>
      <c r="CK35" s="507"/>
      <c r="CL35" s="507"/>
      <c r="CM35" s="507"/>
      <c r="CN35" s="507"/>
      <c r="CO35" s="507"/>
      <c r="CP35" s="507"/>
      <c r="CQ35" s="507"/>
      <c r="CR35" s="507"/>
      <c r="CS35" s="507"/>
      <c r="CT35" s="507"/>
      <c r="CU35" s="507"/>
      <c r="CV35" s="507"/>
      <c r="CW35" s="507"/>
      <c r="CX35" s="507"/>
      <c r="CY35" s="507"/>
      <c r="CZ35" s="507"/>
      <c r="DA35" s="507"/>
      <c r="DB35" s="507"/>
      <c r="DC35" s="507"/>
      <c r="DD35" s="507"/>
      <c r="DE35" s="507"/>
      <c r="DF35" s="507"/>
      <c r="DG35" s="507"/>
      <c r="DH35" s="507"/>
      <c r="DI35" s="507"/>
      <c r="DJ35" s="507"/>
      <c r="DK35" s="507"/>
      <c r="DL35" s="507"/>
      <c r="DM35" s="507"/>
      <c r="DN35" s="507"/>
      <c r="DO35" s="507"/>
      <c r="DP35" s="507"/>
      <c r="DQ35" s="507"/>
      <c r="DR35" s="507"/>
      <c r="DS35" s="507"/>
      <c r="DT35" s="507"/>
      <c r="DU35" s="507"/>
      <c r="DV35" s="507"/>
      <c r="DW35" s="507"/>
      <c r="DX35" s="507"/>
      <c r="DY35" s="507"/>
      <c r="DZ35" s="507"/>
      <c r="EA35" s="507"/>
      <c r="EB35" s="507"/>
      <c r="EC35" s="507"/>
      <c r="ED35" s="507"/>
      <c r="EE35" s="507"/>
      <c r="EF35" s="507"/>
      <c r="EG35" s="507"/>
      <c r="EH35" s="507"/>
      <c r="EI35" s="507"/>
      <c r="EJ35" s="507"/>
      <c r="EK35" s="507"/>
      <c r="EL35" s="507"/>
      <c r="EM35" s="507"/>
      <c r="EN35" s="507"/>
      <c r="EO35" s="507"/>
      <c r="EP35" s="507"/>
      <c r="EQ35" s="507"/>
      <c r="ER35" s="507"/>
      <c r="ES35" s="507"/>
      <c r="ET35" s="507"/>
      <c r="EU35" s="507"/>
      <c r="EV35" s="507"/>
      <c r="EW35" s="507"/>
      <c r="EX35" s="507"/>
      <c r="EY35" s="507"/>
      <c r="EZ35" s="507"/>
      <c r="FA35" s="507"/>
      <c r="FB35" s="507"/>
      <c r="FC35" s="507"/>
      <c r="FD35" s="507"/>
      <c r="FE35" s="507"/>
      <c r="FF35" s="507"/>
      <c r="FG35" s="507"/>
      <c r="FH35" s="507"/>
      <c r="FI35" s="507"/>
      <c r="FJ35" s="507"/>
      <c r="FK35" s="507"/>
      <c r="FL35" s="507"/>
      <c r="FM35" s="507"/>
      <c r="FN35" s="507"/>
      <c r="FO35" s="507"/>
      <c r="FP35" s="507"/>
      <c r="FQ35" s="507"/>
      <c r="FR35" s="507"/>
      <c r="FS35" s="507"/>
      <c r="FT35" s="507"/>
      <c r="FU35" s="507"/>
      <c r="FV35" s="507"/>
      <c r="FW35" s="507"/>
      <c r="FX35" s="507"/>
      <c r="FY35" s="507"/>
      <c r="FZ35" s="507"/>
      <c r="GA35" s="507"/>
      <c r="GB35" s="507"/>
      <c r="GC35" s="507"/>
      <c r="GD35" s="507"/>
      <c r="GE35" s="507"/>
      <c r="GF35" s="507"/>
      <c r="GG35" s="507"/>
      <c r="GH35" s="507"/>
      <c r="GI35" s="507"/>
      <c r="GJ35" s="507"/>
      <c r="GK35" s="507"/>
      <c r="GL35" s="507"/>
      <c r="GM35" s="507"/>
      <c r="GN35" s="507"/>
      <c r="GO35" s="507"/>
      <c r="GP35" s="507"/>
      <c r="GQ35" s="507"/>
      <c r="GR35" s="507"/>
      <c r="GS35" s="507"/>
      <c r="GT35" s="507"/>
      <c r="GU35" s="507"/>
      <c r="GV35" s="507"/>
      <c r="GW35" s="507"/>
      <c r="GX35" s="507"/>
      <c r="GY35" s="507"/>
      <c r="GZ35" s="507"/>
      <c r="HA35" s="507"/>
      <c r="HB35" s="507"/>
      <c r="HC35" s="507"/>
      <c r="HD35" s="507"/>
      <c r="HE35" s="507"/>
      <c r="HF35" s="507"/>
      <c r="HG35" s="507"/>
      <c r="HH35" s="507"/>
      <c r="HI35" s="507"/>
      <c r="HJ35" s="507"/>
      <c r="HK35" s="507"/>
      <c r="HL35" s="507"/>
      <c r="HM35" s="507"/>
      <c r="HN35" s="507"/>
      <c r="HO35" s="507"/>
      <c r="HP35" s="507"/>
      <c r="HQ35" s="507"/>
      <c r="HR35" s="507"/>
      <c r="HS35" s="507"/>
      <c r="HT35" s="507"/>
      <c r="HU35" s="507"/>
      <c r="HV35" s="507"/>
      <c r="HW35" s="507"/>
      <c r="HX35" s="507"/>
      <c r="HY35" s="507"/>
      <c r="HZ35" s="507"/>
      <c r="IA35" s="507"/>
      <c r="IB35" s="507"/>
      <c r="IC35" s="507"/>
      <c r="ID35" s="507"/>
      <c r="IE35" s="507"/>
      <c r="IF35" s="507"/>
      <c r="IG35" s="507"/>
      <c r="IH35" s="507"/>
      <c r="II35" s="507"/>
      <c r="IJ35" s="507"/>
      <c r="IK35" s="507"/>
      <c r="IL35" s="507"/>
      <c r="IM35" s="507"/>
      <c r="IN35" s="507"/>
      <c r="IO35" s="507"/>
      <c r="IP35" s="507"/>
      <c r="IQ35" s="507"/>
      <c r="IR35" s="507"/>
      <c r="IS35" s="507"/>
      <c r="IT35" s="507"/>
      <c r="IU35" s="507"/>
    </row>
    <row r="36" spans="1:255" x14ac:dyDescent="0.2">
      <c r="A36" s="409">
        <v>1528.67</v>
      </c>
      <c r="B36" s="715" t="s">
        <v>18</v>
      </c>
      <c r="C36" s="708">
        <v>1406</v>
      </c>
      <c r="D36" s="504" t="s">
        <v>510</v>
      </c>
      <c r="E36" s="710">
        <v>1431.49</v>
      </c>
      <c r="F36" s="711">
        <v>93.93</v>
      </c>
      <c r="G36" s="712"/>
      <c r="H36" s="713">
        <f t="shared" si="0"/>
        <v>1525.42</v>
      </c>
      <c r="I36" s="287"/>
      <c r="J36" s="287"/>
      <c r="K36" s="507"/>
      <c r="L36" s="76"/>
      <c r="M36" s="706"/>
      <c r="N36" s="675"/>
      <c r="O36" s="675"/>
      <c r="P36" s="675"/>
      <c r="Q36" s="675"/>
      <c r="R36" s="507"/>
      <c r="S36" s="507"/>
      <c r="T36" s="507"/>
      <c r="U36" s="507"/>
      <c r="V36" s="507"/>
      <c r="W36" s="507"/>
      <c r="X36" s="507"/>
      <c r="Y36" s="507"/>
      <c r="Z36" s="507"/>
      <c r="AA36" s="507"/>
      <c r="AB36" s="507"/>
      <c r="AC36" s="507"/>
      <c r="AD36" s="507"/>
      <c r="AE36" s="507"/>
      <c r="AF36" s="507"/>
      <c r="AG36" s="507"/>
      <c r="AH36" s="507"/>
      <c r="AI36" s="507"/>
      <c r="AJ36" s="507"/>
      <c r="AK36" s="507"/>
      <c r="AL36" s="507"/>
      <c r="AM36" s="507"/>
      <c r="AN36" s="507"/>
      <c r="AO36" s="507"/>
      <c r="AP36" s="507"/>
      <c r="AQ36" s="507"/>
      <c r="AR36" s="507"/>
      <c r="AS36" s="507"/>
      <c r="AT36" s="507"/>
      <c r="AU36" s="507"/>
      <c r="AV36" s="507"/>
      <c r="AW36" s="507"/>
      <c r="AX36" s="507"/>
      <c r="AY36" s="507"/>
      <c r="AZ36" s="507"/>
      <c r="BA36" s="507"/>
      <c r="BB36" s="507"/>
      <c r="BC36" s="507"/>
      <c r="BD36" s="507"/>
      <c r="BE36" s="507"/>
      <c r="BF36" s="507"/>
      <c r="BG36" s="507"/>
      <c r="BH36" s="507"/>
      <c r="BI36" s="507"/>
      <c r="BJ36" s="507"/>
      <c r="BK36" s="507"/>
      <c r="BL36" s="507"/>
      <c r="BM36" s="507"/>
      <c r="BN36" s="507"/>
      <c r="BO36" s="507"/>
      <c r="BP36" s="507"/>
      <c r="BQ36" s="507"/>
      <c r="BR36" s="507"/>
      <c r="BS36" s="507"/>
      <c r="BT36" s="507"/>
      <c r="BU36" s="507"/>
      <c r="BV36" s="507"/>
      <c r="BW36" s="507"/>
      <c r="BX36" s="507"/>
      <c r="BY36" s="507"/>
      <c r="BZ36" s="507"/>
      <c r="CA36" s="507"/>
      <c r="CB36" s="507"/>
      <c r="CC36" s="507"/>
      <c r="CD36" s="507"/>
      <c r="CE36" s="507"/>
      <c r="CF36" s="507"/>
      <c r="CG36" s="507"/>
      <c r="CH36" s="507"/>
      <c r="CI36" s="507"/>
      <c r="CJ36" s="507"/>
      <c r="CK36" s="507"/>
      <c r="CL36" s="507"/>
      <c r="CM36" s="507"/>
      <c r="CN36" s="507"/>
      <c r="CO36" s="507"/>
      <c r="CP36" s="507"/>
      <c r="CQ36" s="507"/>
      <c r="CR36" s="507"/>
      <c r="CS36" s="507"/>
      <c r="CT36" s="507"/>
      <c r="CU36" s="507"/>
      <c r="CV36" s="507"/>
      <c r="CW36" s="507"/>
      <c r="CX36" s="507"/>
      <c r="CY36" s="507"/>
      <c r="CZ36" s="507"/>
      <c r="DA36" s="507"/>
      <c r="DB36" s="507"/>
      <c r="DC36" s="507"/>
      <c r="DD36" s="507"/>
      <c r="DE36" s="507"/>
      <c r="DF36" s="507"/>
      <c r="DG36" s="507"/>
      <c r="DH36" s="507"/>
      <c r="DI36" s="507"/>
      <c r="DJ36" s="507"/>
      <c r="DK36" s="507"/>
      <c r="DL36" s="507"/>
      <c r="DM36" s="507"/>
      <c r="DN36" s="507"/>
      <c r="DO36" s="507"/>
      <c r="DP36" s="507"/>
      <c r="DQ36" s="507"/>
      <c r="DR36" s="507"/>
      <c r="DS36" s="507"/>
      <c r="DT36" s="507"/>
      <c r="DU36" s="507"/>
      <c r="DV36" s="507"/>
      <c r="DW36" s="507"/>
      <c r="DX36" s="507"/>
      <c r="DY36" s="507"/>
      <c r="DZ36" s="507"/>
      <c r="EA36" s="507"/>
      <c r="EB36" s="507"/>
      <c r="EC36" s="507"/>
      <c r="ED36" s="507"/>
      <c r="EE36" s="507"/>
      <c r="EF36" s="507"/>
      <c r="EG36" s="507"/>
      <c r="EH36" s="507"/>
      <c r="EI36" s="507"/>
      <c r="EJ36" s="507"/>
      <c r="EK36" s="507"/>
      <c r="EL36" s="507"/>
      <c r="EM36" s="507"/>
      <c r="EN36" s="507"/>
      <c r="EO36" s="507"/>
      <c r="EP36" s="507"/>
      <c r="EQ36" s="507"/>
      <c r="ER36" s="507"/>
      <c r="ES36" s="507"/>
      <c r="ET36" s="507"/>
      <c r="EU36" s="507"/>
      <c r="EV36" s="507"/>
      <c r="EW36" s="507"/>
      <c r="EX36" s="507"/>
      <c r="EY36" s="507"/>
      <c r="EZ36" s="507"/>
      <c r="FA36" s="507"/>
      <c r="FB36" s="507"/>
      <c r="FC36" s="507"/>
      <c r="FD36" s="507"/>
      <c r="FE36" s="507"/>
      <c r="FF36" s="507"/>
      <c r="FG36" s="507"/>
      <c r="FH36" s="507"/>
      <c r="FI36" s="507"/>
      <c r="FJ36" s="507"/>
      <c r="FK36" s="507"/>
      <c r="FL36" s="507"/>
      <c r="FM36" s="507"/>
      <c r="FN36" s="507"/>
      <c r="FO36" s="507"/>
      <c r="FP36" s="507"/>
      <c r="FQ36" s="507"/>
      <c r="FR36" s="507"/>
      <c r="FS36" s="507"/>
      <c r="FT36" s="507"/>
      <c r="FU36" s="507"/>
      <c r="FV36" s="507"/>
      <c r="FW36" s="507"/>
      <c r="FX36" s="507"/>
      <c r="FY36" s="507"/>
      <c r="FZ36" s="507"/>
      <c r="GA36" s="507"/>
      <c r="GB36" s="507"/>
      <c r="GC36" s="507"/>
      <c r="GD36" s="507"/>
      <c r="GE36" s="507"/>
      <c r="GF36" s="507"/>
      <c r="GG36" s="507"/>
      <c r="GH36" s="507"/>
      <c r="GI36" s="507"/>
      <c r="GJ36" s="507"/>
      <c r="GK36" s="507"/>
      <c r="GL36" s="507"/>
      <c r="GM36" s="507"/>
      <c r="GN36" s="507"/>
      <c r="GO36" s="507"/>
      <c r="GP36" s="507"/>
      <c r="GQ36" s="507"/>
      <c r="GR36" s="507"/>
      <c r="GS36" s="507"/>
      <c r="GT36" s="507"/>
      <c r="GU36" s="507"/>
      <c r="GV36" s="507"/>
      <c r="GW36" s="507"/>
      <c r="GX36" s="507"/>
      <c r="GY36" s="507"/>
      <c r="GZ36" s="507"/>
      <c r="HA36" s="507"/>
      <c r="HB36" s="507"/>
      <c r="HC36" s="507"/>
      <c r="HD36" s="507"/>
      <c r="HE36" s="507"/>
      <c r="HF36" s="507"/>
      <c r="HG36" s="507"/>
      <c r="HH36" s="507"/>
      <c r="HI36" s="507"/>
      <c r="HJ36" s="507"/>
      <c r="HK36" s="507"/>
      <c r="HL36" s="507"/>
      <c r="HM36" s="507"/>
      <c r="HN36" s="507"/>
      <c r="HO36" s="507"/>
      <c r="HP36" s="507"/>
      <c r="HQ36" s="507"/>
      <c r="HR36" s="507"/>
      <c r="HS36" s="507"/>
      <c r="HT36" s="507"/>
      <c r="HU36" s="507"/>
      <c r="HV36" s="507"/>
      <c r="HW36" s="507"/>
      <c r="HX36" s="507"/>
      <c r="HY36" s="507"/>
      <c r="HZ36" s="507"/>
      <c r="IA36" s="507"/>
      <c r="IB36" s="507"/>
      <c r="IC36" s="507"/>
      <c r="ID36" s="507"/>
      <c r="IE36" s="507"/>
      <c r="IF36" s="507"/>
      <c r="IG36" s="507"/>
      <c r="IH36" s="507"/>
      <c r="II36" s="507"/>
      <c r="IJ36" s="507"/>
      <c r="IK36" s="507"/>
      <c r="IL36" s="507"/>
      <c r="IM36" s="507"/>
      <c r="IN36" s="507"/>
      <c r="IO36" s="507"/>
      <c r="IP36" s="507"/>
      <c r="IQ36" s="507"/>
      <c r="IR36" s="507"/>
      <c r="IS36" s="507"/>
      <c r="IT36" s="507"/>
      <c r="IU36" s="507"/>
    </row>
    <row r="37" spans="1:255" x14ac:dyDescent="0.2">
      <c r="A37" s="409">
        <v>3001.31</v>
      </c>
      <c r="B37" s="715" t="s">
        <v>18</v>
      </c>
      <c r="C37" s="708" t="s">
        <v>511</v>
      </c>
      <c r="D37" s="504" t="s">
        <v>512</v>
      </c>
      <c r="E37" s="710">
        <v>3014.47</v>
      </c>
      <c r="F37" s="711">
        <v>115.96</v>
      </c>
      <c r="G37" s="712"/>
      <c r="H37" s="713">
        <f t="shared" si="0"/>
        <v>3130.43</v>
      </c>
      <c r="I37" s="286"/>
      <c r="J37" s="286"/>
      <c r="K37" s="507"/>
      <c r="L37" s="76"/>
      <c r="M37" s="706"/>
      <c r="N37" s="675"/>
      <c r="O37" s="675"/>
      <c r="P37" s="675"/>
      <c r="Q37" s="675"/>
      <c r="R37" s="507"/>
      <c r="S37" s="507"/>
      <c r="T37" s="507"/>
      <c r="U37" s="507"/>
      <c r="V37" s="507"/>
      <c r="W37" s="507"/>
      <c r="X37" s="507"/>
      <c r="Y37" s="507"/>
      <c r="Z37" s="507"/>
      <c r="AA37" s="507"/>
      <c r="AB37" s="507"/>
      <c r="AC37" s="507"/>
      <c r="AD37" s="507"/>
      <c r="AE37" s="507"/>
      <c r="AF37" s="507"/>
      <c r="AG37" s="507"/>
      <c r="AH37" s="507"/>
      <c r="AI37" s="507"/>
      <c r="AJ37" s="507"/>
      <c r="AK37" s="507"/>
      <c r="AL37" s="507"/>
      <c r="AM37" s="507"/>
      <c r="AN37" s="507"/>
      <c r="AO37" s="507"/>
      <c r="AP37" s="507"/>
      <c r="AQ37" s="507"/>
      <c r="AR37" s="507"/>
      <c r="AS37" s="507"/>
      <c r="AT37" s="507"/>
      <c r="AU37" s="507"/>
      <c r="AV37" s="507"/>
      <c r="AW37" s="507"/>
      <c r="AX37" s="507"/>
      <c r="AY37" s="507"/>
      <c r="AZ37" s="507"/>
      <c r="BA37" s="507"/>
      <c r="BB37" s="507"/>
      <c r="BC37" s="507"/>
      <c r="BD37" s="507"/>
      <c r="BE37" s="507"/>
      <c r="BF37" s="507"/>
      <c r="BG37" s="507"/>
      <c r="BH37" s="507"/>
      <c r="BI37" s="507"/>
      <c r="BJ37" s="507"/>
      <c r="BK37" s="507"/>
      <c r="BL37" s="507"/>
      <c r="BM37" s="507"/>
      <c r="BN37" s="507"/>
      <c r="BO37" s="507"/>
      <c r="BP37" s="507"/>
      <c r="BQ37" s="507"/>
      <c r="BR37" s="507"/>
      <c r="BS37" s="507"/>
      <c r="BT37" s="507"/>
      <c r="BU37" s="507"/>
      <c r="BV37" s="507"/>
      <c r="BW37" s="507"/>
      <c r="BX37" s="507"/>
      <c r="BY37" s="507"/>
      <c r="BZ37" s="507"/>
      <c r="CA37" s="507"/>
      <c r="CB37" s="507"/>
      <c r="CC37" s="507"/>
      <c r="CD37" s="507"/>
      <c r="CE37" s="507"/>
      <c r="CF37" s="507"/>
      <c r="CG37" s="507"/>
      <c r="CH37" s="507"/>
      <c r="CI37" s="507"/>
      <c r="CJ37" s="507"/>
      <c r="CK37" s="507"/>
      <c r="CL37" s="507"/>
      <c r="CM37" s="507"/>
      <c r="CN37" s="507"/>
      <c r="CO37" s="507"/>
      <c r="CP37" s="507"/>
      <c r="CQ37" s="507"/>
      <c r="CR37" s="507"/>
      <c r="CS37" s="507"/>
      <c r="CT37" s="507"/>
      <c r="CU37" s="507"/>
      <c r="CV37" s="507"/>
      <c r="CW37" s="507"/>
      <c r="CX37" s="507"/>
      <c r="CY37" s="507"/>
      <c r="CZ37" s="507"/>
      <c r="DA37" s="507"/>
      <c r="DB37" s="507"/>
      <c r="DC37" s="507"/>
      <c r="DD37" s="507"/>
      <c r="DE37" s="507"/>
      <c r="DF37" s="507"/>
      <c r="DG37" s="507"/>
      <c r="DH37" s="507"/>
      <c r="DI37" s="507"/>
      <c r="DJ37" s="507"/>
      <c r="DK37" s="507"/>
      <c r="DL37" s="507"/>
      <c r="DM37" s="507"/>
      <c r="DN37" s="507"/>
      <c r="DO37" s="507"/>
      <c r="DP37" s="507"/>
      <c r="DQ37" s="507"/>
      <c r="DR37" s="507"/>
      <c r="DS37" s="507"/>
      <c r="DT37" s="507"/>
      <c r="DU37" s="507"/>
      <c r="DV37" s="507"/>
      <c r="DW37" s="507"/>
      <c r="DX37" s="507"/>
      <c r="DY37" s="507"/>
      <c r="DZ37" s="507"/>
      <c r="EA37" s="507"/>
      <c r="EB37" s="507"/>
      <c r="EC37" s="507"/>
      <c r="ED37" s="507"/>
      <c r="EE37" s="507"/>
      <c r="EF37" s="507"/>
      <c r="EG37" s="507"/>
      <c r="EH37" s="507"/>
      <c r="EI37" s="507"/>
      <c r="EJ37" s="507"/>
      <c r="EK37" s="507"/>
      <c r="EL37" s="507"/>
      <c r="EM37" s="507"/>
      <c r="EN37" s="507"/>
      <c r="EO37" s="507"/>
      <c r="EP37" s="507"/>
      <c r="EQ37" s="507"/>
      <c r="ER37" s="507"/>
      <c r="ES37" s="507"/>
      <c r="ET37" s="507"/>
      <c r="EU37" s="507"/>
      <c r="EV37" s="507"/>
      <c r="EW37" s="507"/>
      <c r="EX37" s="507"/>
      <c r="EY37" s="507"/>
      <c r="EZ37" s="507"/>
      <c r="FA37" s="507"/>
      <c r="FB37" s="507"/>
      <c r="FC37" s="507"/>
      <c r="FD37" s="507"/>
      <c r="FE37" s="507"/>
      <c r="FF37" s="507"/>
      <c r="FG37" s="507"/>
      <c r="FH37" s="507"/>
      <c r="FI37" s="507"/>
      <c r="FJ37" s="507"/>
      <c r="FK37" s="507"/>
      <c r="FL37" s="507"/>
      <c r="FM37" s="507"/>
      <c r="FN37" s="507"/>
      <c r="FO37" s="507"/>
      <c r="FP37" s="507"/>
      <c r="FQ37" s="507"/>
      <c r="FR37" s="507"/>
      <c r="FS37" s="507"/>
      <c r="FT37" s="507"/>
      <c r="FU37" s="507"/>
      <c r="FV37" s="507"/>
      <c r="FW37" s="507"/>
      <c r="FX37" s="507"/>
      <c r="FY37" s="507"/>
      <c r="FZ37" s="507"/>
      <c r="GA37" s="507"/>
      <c r="GB37" s="507"/>
      <c r="GC37" s="507"/>
      <c r="GD37" s="507"/>
      <c r="GE37" s="507"/>
      <c r="GF37" s="507"/>
      <c r="GG37" s="507"/>
      <c r="GH37" s="507"/>
      <c r="GI37" s="507"/>
      <c r="GJ37" s="507"/>
      <c r="GK37" s="507"/>
      <c r="GL37" s="507"/>
      <c r="GM37" s="507"/>
      <c r="GN37" s="507"/>
      <c r="GO37" s="507"/>
      <c r="GP37" s="507"/>
      <c r="GQ37" s="507"/>
      <c r="GR37" s="507"/>
      <c r="GS37" s="507"/>
      <c r="GT37" s="507"/>
      <c r="GU37" s="507"/>
      <c r="GV37" s="507"/>
      <c r="GW37" s="507"/>
      <c r="GX37" s="507"/>
      <c r="GY37" s="507"/>
      <c r="GZ37" s="507"/>
      <c r="HA37" s="507"/>
      <c r="HB37" s="507"/>
      <c r="HC37" s="507"/>
      <c r="HD37" s="507"/>
      <c r="HE37" s="507"/>
      <c r="HF37" s="507"/>
      <c r="HG37" s="507"/>
      <c r="HH37" s="507"/>
      <c r="HI37" s="507"/>
      <c r="HJ37" s="507"/>
      <c r="HK37" s="507"/>
      <c r="HL37" s="507"/>
      <c r="HM37" s="507"/>
      <c r="HN37" s="507"/>
      <c r="HO37" s="507"/>
      <c r="HP37" s="507"/>
      <c r="HQ37" s="507"/>
      <c r="HR37" s="507"/>
      <c r="HS37" s="507"/>
      <c r="HT37" s="507"/>
      <c r="HU37" s="507"/>
      <c r="HV37" s="507"/>
      <c r="HW37" s="507"/>
      <c r="HX37" s="507"/>
      <c r="HY37" s="507"/>
      <c r="HZ37" s="507"/>
      <c r="IA37" s="507"/>
      <c r="IB37" s="507"/>
      <c r="IC37" s="507"/>
      <c r="ID37" s="507"/>
      <c r="IE37" s="507"/>
      <c r="IF37" s="507"/>
      <c r="IG37" s="507"/>
      <c r="IH37" s="507"/>
      <c r="II37" s="507"/>
      <c r="IJ37" s="507"/>
      <c r="IK37" s="507"/>
      <c r="IL37" s="507"/>
      <c r="IM37" s="507"/>
      <c r="IN37" s="507"/>
      <c r="IO37" s="507"/>
      <c r="IP37" s="507"/>
      <c r="IQ37" s="507"/>
      <c r="IR37" s="507"/>
      <c r="IS37" s="507"/>
      <c r="IT37" s="507"/>
      <c r="IU37" s="507"/>
    </row>
    <row r="38" spans="1:255" x14ac:dyDescent="0.2">
      <c r="A38" s="409">
        <v>6549.45</v>
      </c>
      <c r="B38" s="715" t="s">
        <v>18</v>
      </c>
      <c r="C38" s="708">
        <v>1421</v>
      </c>
      <c r="D38" s="504" t="s">
        <v>513</v>
      </c>
      <c r="E38" s="710">
        <v>5929.87</v>
      </c>
      <c r="F38" s="711">
        <v>464.13</v>
      </c>
      <c r="G38" s="712"/>
      <c r="H38" s="713">
        <f t="shared" si="0"/>
        <v>6394</v>
      </c>
      <c r="I38" s="286"/>
      <c r="J38" s="286"/>
      <c r="K38" s="507"/>
      <c r="L38" s="76"/>
      <c r="M38" s="706"/>
      <c r="N38" s="675"/>
      <c r="O38" s="675"/>
      <c r="P38" s="675"/>
      <c r="Q38" s="675"/>
      <c r="R38" s="507"/>
      <c r="S38" s="507"/>
      <c r="T38" s="507"/>
      <c r="U38" s="507"/>
      <c r="V38" s="507"/>
      <c r="W38" s="507"/>
      <c r="X38" s="507"/>
      <c r="Y38" s="507"/>
      <c r="Z38" s="507"/>
      <c r="AA38" s="507"/>
      <c r="AB38" s="507"/>
      <c r="AC38" s="507"/>
      <c r="AD38" s="507"/>
      <c r="AE38" s="507"/>
      <c r="AF38" s="507"/>
      <c r="AG38" s="507"/>
      <c r="AH38" s="507"/>
      <c r="AI38" s="507"/>
      <c r="AJ38" s="507"/>
      <c r="AK38" s="507"/>
      <c r="AL38" s="507"/>
      <c r="AM38" s="507"/>
      <c r="AN38" s="507"/>
      <c r="AO38" s="507"/>
      <c r="AP38" s="507"/>
      <c r="AQ38" s="507"/>
      <c r="AR38" s="507"/>
      <c r="AS38" s="507"/>
      <c r="AT38" s="507"/>
      <c r="AU38" s="507"/>
      <c r="AV38" s="507"/>
      <c r="AW38" s="507"/>
      <c r="AX38" s="507"/>
      <c r="AY38" s="507"/>
      <c r="AZ38" s="507"/>
      <c r="BA38" s="507"/>
      <c r="BB38" s="507"/>
      <c r="BC38" s="507"/>
      <c r="BD38" s="507"/>
      <c r="BE38" s="507"/>
      <c r="BF38" s="507"/>
      <c r="BG38" s="507"/>
      <c r="BH38" s="507"/>
      <c r="BI38" s="507"/>
      <c r="BJ38" s="507"/>
      <c r="BK38" s="507"/>
      <c r="BL38" s="507"/>
      <c r="BM38" s="507"/>
      <c r="BN38" s="507"/>
      <c r="BO38" s="507"/>
      <c r="BP38" s="507"/>
      <c r="BQ38" s="507"/>
      <c r="BR38" s="507"/>
      <c r="BS38" s="507"/>
      <c r="BT38" s="507"/>
      <c r="BU38" s="507"/>
      <c r="BV38" s="507"/>
      <c r="BW38" s="507"/>
      <c r="BX38" s="507"/>
      <c r="BY38" s="507"/>
      <c r="BZ38" s="507"/>
      <c r="CA38" s="507"/>
      <c r="CB38" s="507"/>
      <c r="CC38" s="507"/>
      <c r="CD38" s="507"/>
      <c r="CE38" s="507"/>
      <c r="CF38" s="507"/>
      <c r="CG38" s="507"/>
      <c r="CH38" s="507"/>
      <c r="CI38" s="507"/>
      <c r="CJ38" s="507"/>
      <c r="CK38" s="507"/>
      <c r="CL38" s="507"/>
      <c r="CM38" s="507"/>
      <c r="CN38" s="507"/>
      <c r="CO38" s="507"/>
      <c r="CP38" s="507"/>
      <c r="CQ38" s="507"/>
      <c r="CR38" s="507"/>
      <c r="CS38" s="507"/>
      <c r="CT38" s="507"/>
      <c r="CU38" s="507"/>
      <c r="CV38" s="507"/>
      <c r="CW38" s="507"/>
      <c r="CX38" s="507"/>
      <c r="CY38" s="507"/>
      <c r="CZ38" s="507"/>
      <c r="DA38" s="507"/>
      <c r="DB38" s="507"/>
      <c r="DC38" s="507"/>
      <c r="DD38" s="507"/>
      <c r="DE38" s="507"/>
      <c r="DF38" s="507"/>
      <c r="DG38" s="507"/>
      <c r="DH38" s="507"/>
      <c r="DI38" s="507"/>
      <c r="DJ38" s="507"/>
      <c r="DK38" s="507"/>
      <c r="DL38" s="507"/>
      <c r="DM38" s="507"/>
      <c r="DN38" s="507"/>
      <c r="DO38" s="507"/>
      <c r="DP38" s="507"/>
      <c r="DQ38" s="507"/>
      <c r="DR38" s="507"/>
      <c r="DS38" s="507"/>
      <c r="DT38" s="507"/>
      <c r="DU38" s="507"/>
      <c r="DV38" s="507"/>
      <c r="DW38" s="507"/>
      <c r="DX38" s="507"/>
      <c r="DY38" s="507"/>
      <c r="DZ38" s="507"/>
      <c r="EA38" s="507"/>
      <c r="EB38" s="507"/>
      <c r="EC38" s="507"/>
      <c r="ED38" s="507"/>
      <c r="EE38" s="507"/>
      <c r="EF38" s="507"/>
      <c r="EG38" s="507"/>
      <c r="EH38" s="507"/>
      <c r="EI38" s="507"/>
      <c r="EJ38" s="507"/>
      <c r="EK38" s="507"/>
      <c r="EL38" s="507"/>
      <c r="EM38" s="507"/>
      <c r="EN38" s="507"/>
      <c r="EO38" s="507"/>
      <c r="EP38" s="507"/>
      <c r="EQ38" s="507"/>
      <c r="ER38" s="507"/>
      <c r="ES38" s="507"/>
      <c r="ET38" s="507"/>
      <c r="EU38" s="507"/>
      <c r="EV38" s="507"/>
      <c r="EW38" s="507"/>
      <c r="EX38" s="507"/>
      <c r="EY38" s="507"/>
      <c r="EZ38" s="507"/>
      <c r="FA38" s="507"/>
      <c r="FB38" s="507"/>
      <c r="FC38" s="507"/>
      <c r="FD38" s="507"/>
      <c r="FE38" s="507"/>
      <c r="FF38" s="507"/>
      <c r="FG38" s="507"/>
      <c r="FH38" s="507"/>
      <c r="FI38" s="507"/>
      <c r="FJ38" s="507"/>
      <c r="FK38" s="507"/>
      <c r="FL38" s="507"/>
      <c r="FM38" s="507"/>
      <c r="FN38" s="507"/>
      <c r="FO38" s="507"/>
      <c r="FP38" s="507"/>
      <c r="FQ38" s="507"/>
      <c r="FR38" s="507"/>
      <c r="FS38" s="507"/>
      <c r="FT38" s="507"/>
      <c r="FU38" s="507"/>
      <c r="FV38" s="507"/>
      <c r="FW38" s="507"/>
      <c r="FX38" s="507"/>
      <c r="FY38" s="507"/>
      <c r="FZ38" s="507"/>
      <c r="GA38" s="507"/>
      <c r="GB38" s="507"/>
      <c r="GC38" s="507"/>
      <c r="GD38" s="507"/>
      <c r="GE38" s="507"/>
      <c r="GF38" s="507"/>
      <c r="GG38" s="507"/>
      <c r="GH38" s="507"/>
      <c r="GI38" s="507"/>
      <c r="GJ38" s="507"/>
      <c r="GK38" s="507"/>
      <c r="GL38" s="507"/>
      <c r="GM38" s="507"/>
      <c r="GN38" s="507"/>
      <c r="GO38" s="507"/>
      <c r="GP38" s="507"/>
      <c r="GQ38" s="507"/>
      <c r="GR38" s="507"/>
      <c r="GS38" s="507"/>
      <c r="GT38" s="507"/>
      <c r="GU38" s="507"/>
      <c r="GV38" s="507"/>
      <c r="GW38" s="507"/>
      <c r="GX38" s="507"/>
      <c r="GY38" s="507"/>
      <c r="GZ38" s="507"/>
      <c r="HA38" s="507"/>
      <c r="HB38" s="507"/>
      <c r="HC38" s="507"/>
      <c r="HD38" s="507"/>
      <c r="HE38" s="507"/>
      <c r="HF38" s="507"/>
      <c r="HG38" s="507"/>
      <c r="HH38" s="507"/>
      <c r="HI38" s="507"/>
      <c r="HJ38" s="507"/>
      <c r="HK38" s="507"/>
      <c r="HL38" s="507"/>
      <c r="HM38" s="507"/>
      <c r="HN38" s="507"/>
      <c r="HO38" s="507"/>
      <c r="HP38" s="507"/>
      <c r="HQ38" s="507"/>
      <c r="HR38" s="507"/>
      <c r="HS38" s="507"/>
      <c r="HT38" s="507"/>
      <c r="HU38" s="507"/>
      <c r="HV38" s="507"/>
      <c r="HW38" s="507"/>
      <c r="HX38" s="507"/>
      <c r="HY38" s="507"/>
      <c r="HZ38" s="507"/>
      <c r="IA38" s="507"/>
      <c r="IB38" s="507"/>
      <c r="IC38" s="507"/>
      <c r="ID38" s="507"/>
      <c r="IE38" s="507"/>
      <c r="IF38" s="507"/>
      <c r="IG38" s="507"/>
      <c r="IH38" s="507"/>
      <c r="II38" s="507"/>
      <c r="IJ38" s="507"/>
      <c r="IK38" s="507"/>
      <c r="IL38" s="507"/>
      <c r="IM38" s="507"/>
      <c r="IN38" s="507"/>
      <c r="IO38" s="507"/>
      <c r="IP38" s="507"/>
      <c r="IQ38" s="507"/>
      <c r="IR38" s="507"/>
      <c r="IS38" s="507"/>
      <c r="IT38" s="507"/>
      <c r="IU38" s="507"/>
    </row>
    <row r="39" spans="1:255" x14ac:dyDescent="0.2">
      <c r="A39" s="409">
        <v>1498.99</v>
      </c>
      <c r="B39" s="715" t="s">
        <v>18</v>
      </c>
      <c r="C39" s="708" t="s">
        <v>514</v>
      </c>
      <c r="D39" s="504" t="s">
        <v>515</v>
      </c>
      <c r="E39" s="710">
        <v>1543.31</v>
      </c>
      <c r="F39" s="711">
        <v>66.67</v>
      </c>
      <c r="G39" s="712"/>
      <c r="H39" s="713">
        <f t="shared" si="0"/>
        <v>1609.98</v>
      </c>
      <c r="I39" s="286"/>
      <c r="J39" s="286"/>
      <c r="K39" s="507"/>
      <c r="L39" s="76"/>
      <c r="M39" s="706"/>
      <c r="N39" s="675"/>
      <c r="O39" s="675"/>
      <c r="P39" s="675"/>
      <c r="Q39" s="675"/>
      <c r="R39" s="507"/>
      <c r="S39" s="507"/>
      <c r="T39" s="507"/>
      <c r="U39" s="507"/>
      <c r="V39" s="507"/>
      <c r="W39" s="507"/>
      <c r="X39" s="507"/>
      <c r="Y39" s="507"/>
      <c r="Z39" s="507"/>
      <c r="AA39" s="507"/>
      <c r="AB39" s="507"/>
      <c r="AC39" s="507"/>
      <c r="AD39" s="507"/>
      <c r="AE39" s="507"/>
      <c r="AF39" s="507"/>
      <c r="AG39" s="507"/>
      <c r="AH39" s="507"/>
      <c r="AI39" s="507"/>
      <c r="AJ39" s="507"/>
      <c r="AK39" s="507"/>
      <c r="AL39" s="507"/>
      <c r="AM39" s="507"/>
      <c r="AN39" s="507"/>
      <c r="AO39" s="507"/>
      <c r="AP39" s="507"/>
      <c r="AQ39" s="507"/>
      <c r="AR39" s="507"/>
      <c r="AS39" s="507"/>
      <c r="AT39" s="507"/>
      <c r="AU39" s="507"/>
      <c r="AV39" s="507"/>
      <c r="AW39" s="507"/>
      <c r="AX39" s="507"/>
      <c r="AY39" s="507"/>
      <c r="AZ39" s="507"/>
      <c r="BA39" s="507"/>
      <c r="BB39" s="507"/>
      <c r="BC39" s="507"/>
      <c r="BD39" s="507"/>
      <c r="BE39" s="507"/>
      <c r="BF39" s="507"/>
      <c r="BG39" s="507"/>
      <c r="BH39" s="507"/>
      <c r="BI39" s="507"/>
      <c r="BJ39" s="507"/>
      <c r="BK39" s="507"/>
      <c r="BL39" s="507"/>
      <c r="BM39" s="507"/>
      <c r="BN39" s="507"/>
      <c r="BO39" s="507"/>
      <c r="BP39" s="507"/>
      <c r="BQ39" s="507"/>
      <c r="BR39" s="507"/>
      <c r="BS39" s="507"/>
      <c r="BT39" s="507"/>
      <c r="BU39" s="507"/>
      <c r="BV39" s="507"/>
      <c r="BW39" s="507"/>
      <c r="BX39" s="507"/>
      <c r="BY39" s="507"/>
      <c r="BZ39" s="507"/>
      <c r="CA39" s="507"/>
      <c r="CB39" s="507"/>
      <c r="CC39" s="507"/>
      <c r="CD39" s="507"/>
      <c r="CE39" s="507"/>
      <c r="CF39" s="507"/>
      <c r="CG39" s="507"/>
      <c r="CH39" s="507"/>
      <c r="CI39" s="507"/>
      <c r="CJ39" s="507"/>
      <c r="CK39" s="507"/>
      <c r="CL39" s="507"/>
      <c r="CM39" s="507"/>
      <c r="CN39" s="507"/>
      <c r="CO39" s="507"/>
      <c r="CP39" s="507"/>
      <c r="CQ39" s="507"/>
      <c r="CR39" s="507"/>
      <c r="CS39" s="507"/>
      <c r="CT39" s="507"/>
      <c r="CU39" s="507"/>
      <c r="CV39" s="507"/>
      <c r="CW39" s="507"/>
      <c r="CX39" s="507"/>
      <c r="CY39" s="507"/>
      <c r="CZ39" s="507"/>
      <c r="DA39" s="507"/>
      <c r="DB39" s="507"/>
      <c r="DC39" s="507"/>
      <c r="DD39" s="507"/>
      <c r="DE39" s="507"/>
      <c r="DF39" s="507"/>
      <c r="DG39" s="507"/>
      <c r="DH39" s="507"/>
      <c r="DI39" s="507"/>
      <c r="DJ39" s="507"/>
      <c r="DK39" s="507"/>
      <c r="DL39" s="507"/>
      <c r="DM39" s="507"/>
      <c r="DN39" s="507"/>
      <c r="DO39" s="507"/>
      <c r="DP39" s="507"/>
      <c r="DQ39" s="507"/>
      <c r="DR39" s="507"/>
      <c r="DS39" s="507"/>
      <c r="DT39" s="507"/>
      <c r="DU39" s="507"/>
      <c r="DV39" s="507"/>
      <c r="DW39" s="507"/>
      <c r="DX39" s="507"/>
      <c r="DY39" s="507"/>
      <c r="DZ39" s="507"/>
      <c r="EA39" s="507"/>
      <c r="EB39" s="507"/>
      <c r="EC39" s="507"/>
      <c r="ED39" s="507"/>
      <c r="EE39" s="507"/>
      <c r="EF39" s="507"/>
      <c r="EG39" s="507"/>
      <c r="EH39" s="507"/>
      <c r="EI39" s="507"/>
      <c r="EJ39" s="507"/>
      <c r="EK39" s="507"/>
      <c r="EL39" s="507"/>
      <c r="EM39" s="507"/>
      <c r="EN39" s="507"/>
      <c r="EO39" s="507"/>
      <c r="EP39" s="507"/>
      <c r="EQ39" s="507"/>
      <c r="ER39" s="507"/>
      <c r="ES39" s="507"/>
      <c r="ET39" s="507"/>
      <c r="EU39" s="507"/>
      <c r="EV39" s="507"/>
      <c r="EW39" s="507"/>
      <c r="EX39" s="507"/>
      <c r="EY39" s="507"/>
      <c r="EZ39" s="507"/>
      <c r="FA39" s="507"/>
      <c r="FB39" s="507"/>
      <c r="FC39" s="507"/>
      <c r="FD39" s="507"/>
      <c r="FE39" s="507"/>
      <c r="FF39" s="507"/>
      <c r="FG39" s="507"/>
      <c r="FH39" s="507"/>
      <c r="FI39" s="507"/>
      <c r="FJ39" s="507"/>
      <c r="FK39" s="507"/>
      <c r="FL39" s="507"/>
      <c r="FM39" s="507"/>
      <c r="FN39" s="507"/>
      <c r="FO39" s="507"/>
      <c r="FP39" s="507"/>
      <c r="FQ39" s="507"/>
      <c r="FR39" s="507"/>
      <c r="FS39" s="507"/>
      <c r="FT39" s="507"/>
      <c r="FU39" s="507"/>
      <c r="FV39" s="507"/>
      <c r="FW39" s="507"/>
      <c r="FX39" s="507"/>
      <c r="FY39" s="507"/>
      <c r="FZ39" s="507"/>
      <c r="GA39" s="507"/>
      <c r="GB39" s="507"/>
      <c r="GC39" s="507"/>
      <c r="GD39" s="507"/>
      <c r="GE39" s="507"/>
      <c r="GF39" s="507"/>
      <c r="GG39" s="507"/>
      <c r="GH39" s="507"/>
      <c r="GI39" s="507"/>
      <c r="GJ39" s="507"/>
      <c r="GK39" s="507"/>
      <c r="GL39" s="507"/>
      <c r="GM39" s="507"/>
      <c r="GN39" s="507"/>
      <c r="GO39" s="507"/>
      <c r="GP39" s="507"/>
      <c r="GQ39" s="507"/>
      <c r="GR39" s="507"/>
      <c r="GS39" s="507"/>
      <c r="GT39" s="507"/>
      <c r="GU39" s="507"/>
      <c r="GV39" s="507"/>
      <c r="GW39" s="507"/>
      <c r="GX39" s="507"/>
      <c r="GY39" s="507"/>
      <c r="GZ39" s="507"/>
      <c r="HA39" s="507"/>
      <c r="HB39" s="507"/>
      <c r="HC39" s="507"/>
      <c r="HD39" s="507"/>
      <c r="HE39" s="507"/>
      <c r="HF39" s="507"/>
      <c r="HG39" s="507"/>
      <c r="HH39" s="507"/>
      <c r="HI39" s="507"/>
      <c r="HJ39" s="507"/>
      <c r="HK39" s="507"/>
      <c r="HL39" s="507"/>
      <c r="HM39" s="507"/>
      <c r="HN39" s="507"/>
      <c r="HO39" s="507"/>
      <c r="HP39" s="507"/>
      <c r="HQ39" s="507"/>
      <c r="HR39" s="507"/>
      <c r="HS39" s="507"/>
      <c r="HT39" s="507"/>
      <c r="HU39" s="507"/>
      <c r="HV39" s="507"/>
      <c r="HW39" s="507"/>
      <c r="HX39" s="507"/>
      <c r="HY39" s="507"/>
      <c r="HZ39" s="507"/>
      <c r="IA39" s="507"/>
      <c r="IB39" s="507"/>
      <c r="IC39" s="507"/>
      <c r="ID39" s="507"/>
      <c r="IE39" s="507"/>
      <c r="IF39" s="507"/>
      <c r="IG39" s="507"/>
      <c r="IH39" s="507"/>
      <c r="II39" s="507"/>
      <c r="IJ39" s="507"/>
      <c r="IK39" s="507"/>
      <c r="IL39" s="507"/>
      <c r="IM39" s="507"/>
      <c r="IN39" s="507"/>
      <c r="IO39" s="507"/>
      <c r="IP39" s="507"/>
      <c r="IQ39" s="507"/>
      <c r="IR39" s="507"/>
      <c r="IS39" s="507"/>
      <c r="IT39" s="507"/>
      <c r="IU39" s="507"/>
    </row>
    <row r="40" spans="1:255" ht="22.5" x14ac:dyDescent="0.2">
      <c r="A40" s="409">
        <v>3251.81</v>
      </c>
      <c r="B40" s="715" t="s">
        <v>18</v>
      </c>
      <c r="C40" s="708" t="s">
        <v>516</v>
      </c>
      <c r="D40" s="504" t="s">
        <v>517</v>
      </c>
      <c r="E40" s="710">
        <v>2834.67</v>
      </c>
      <c r="F40" s="711">
        <v>397</v>
      </c>
      <c r="G40" s="712"/>
      <c r="H40" s="713">
        <f t="shared" si="0"/>
        <v>3231.67</v>
      </c>
      <c r="I40" s="286"/>
      <c r="J40" s="286"/>
      <c r="K40" s="507"/>
      <c r="L40" s="76"/>
      <c r="M40" s="706"/>
      <c r="N40" s="675"/>
      <c r="O40" s="675"/>
      <c r="P40" s="675"/>
      <c r="Q40" s="675"/>
      <c r="R40" s="507"/>
      <c r="S40" s="507"/>
      <c r="T40" s="507"/>
      <c r="U40" s="507"/>
      <c r="V40" s="507"/>
      <c r="W40" s="507"/>
      <c r="X40" s="507"/>
      <c r="Y40" s="507"/>
      <c r="Z40" s="507"/>
      <c r="AA40" s="507"/>
      <c r="AB40" s="507"/>
      <c r="AC40" s="507"/>
      <c r="AD40" s="507"/>
      <c r="AE40" s="507"/>
      <c r="AF40" s="507"/>
      <c r="AG40" s="507"/>
      <c r="AH40" s="507"/>
      <c r="AI40" s="507"/>
      <c r="AJ40" s="507"/>
      <c r="AK40" s="507"/>
      <c r="AL40" s="507"/>
      <c r="AM40" s="507"/>
      <c r="AN40" s="507"/>
      <c r="AO40" s="507"/>
      <c r="AP40" s="507"/>
      <c r="AQ40" s="507"/>
      <c r="AR40" s="507"/>
      <c r="AS40" s="507"/>
      <c r="AT40" s="507"/>
      <c r="AU40" s="507"/>
      <c r="AV40" s="507"/>
      <c r="AW40" s="507"/>
      <c r="AX40" s="507"/>
      <c r="AY40" s="507"/>
      <c r="AZ40" s="507"/>
      <c r="BA40" s="507"/>
      <c r="BB40" s="507"/>
      <c r="BC40" s="507"/>
      <c r="BD40" s="507"/>
      <c r="BE40" s="507"/>
      <c r="BF40" s="507"/>
      <c r="BG40" s="507"/>
      <c r="BH40" s="507"/>
      <c r="BI40" s="507"/>
      <c r="BJ40" s="507"/>
      <c r="BK40" s="507"/>
      <c r="BL40" s="507"/>
      <c r="BM40" s="507"/>
      <c r="BN40" s="507"/>
      <c r="BO40" s="507"/>
      <c r="BP40" s="507"/>
      <c r="BQ40" s="507"/>
      <c r="BR40" s="507"/>
      <c r="BS40" s="507"/>
      <c r="BT40" s="507"/>
      <c r="BU40" s="507"/>
      <c r="BV40" s="507"/>
      <c r="BW40" s="507"/>
      <c r="BX40" s="507"/>
      <c r="BY40" s="507"/>
      <c r="BZ40" s="507"/>
      <c r="CA40" s="507"/>
      <c r="CB40" s="507"/>
      <c r="CC40" s="507"/>
      <c r="CD40" s="507"/>
      <c r="CE40" s="507"/>
      <c r="CF40" s="507"/>
      <c r="CG40" s="507"/>
      <c r="CH40" s="507"/>
      <c r="CI40" s="507"/>
      <c r="CJ40" s="507"/>
      <c r="CK40" s="507"/>
      <c r="CL40" s="507"/>
      <c r="CM40" s="507"/>
      <c r="CN40" s="507"/>
      <c r="CO40" s="507"/>
      <c r="CP40" s="507"/>
      <c r="CQ40" s="507"/>
      <c r="CR40" s="507"/>
      <c r="CS40" s="507"/>
      <c r="CT40" s="507"/>
      <c r="CU40" s="507"/>
      <c r="CV40" s="507"/>
      <c r="CW40" s="507"/>
      <c r="CX40" s="507"/>
      <c r="CY40" s="507"/>
      <c r="CZ40" s="507"/>
      <c r="DA40" s="507"/>
      <c r="DB40" s="507"/>
      <c r="DC40" s="507"/>
      <c r="DD40" s="507"/>
      <c r="DE40" s="507"/>
      <c r="DF40" s="507"/>
      <c r="DG40" s="507"/>
      <c r="DH40" s="507"/>
      <c r="DI40" s="507"/>
      <c r="DJ40" s="507"/>
      <c r="DK40" s="507"/>
      <c r="DL40" s="507"/>
      <c r="DM40" s="507"/>
      <c r="DN40" s="507"/>
      <c r="DO40" s="507"/>
      <c r="DP40" s="507"/>
      <c r="DQ40" s="507"/>
      <c r="DR40" s="507"/>
      <c r="DS40" s="507"/>
      <c r="DT40" s="507"/>
      <c r="DU40" s="507"/>
      <c r="DV40" s="507"/>
      <c r="DW40" s="507"/>
      <c r="DX40" s="507"/>
      <c r="DY40" s="507"/>
      <c r="DZ40" s="507"/>
      <c r="EA40" s="507"/>
      <c r="EB40" s="507"/>
      <c r="EC40" s="507"/>
      <c r="ED40" s="507"/>
      <c r="EE40" s="507"/>
      <c r="EF40" s="507"/>
      <c r="EG40" s="507"/>
      <c r="EH40" s="507"/>
      <c r="EI40" s="507"/>
      <c r="EJ40" s="507"/>
      <c r="EK40" s="507"/>
      <c r="EL40" s="507"/>
      <c r="EM40" s="507"/>
      <c r="EN40" s="507"/>
      <c r="EO40" s="507"/>
      <c r="EP40" s="507"/>
      <c r="EQ40" s="507"/>
      <c r="ER40" s="507"/>
      <c r="ES40" s="507"/>
      <c r="ET40" s="507"/>
      <c r="EU40" s="507"/>
      <c r="EV40" s="507"/>
      <c r="EW40" s="507"/>
      <c r="EX40" s="507"/>
      <c r="EY40" s="507"/>
      <c r="EZ40" s="507"/>
      <c r="FA40" s="507"/>
      <c r="FB40" s="507"/>
      <c r="FC40" s="507"/>
      <c r="FD40" s="507"/>
      <c r="FE40" s="507"/>
      <c r="FF40" s="507"/>
      <c r="FG40" s="507"/>
      <c r="FH40" s="507"/>
      <c r="FI40" s="507"/>
      <c r="FJ40" s="507"/>
      <c r="FK40" s="507"/>
      <c r="FL40" s="507"/>
      <c r="FM40" s="507"/>
      <c r="FN40" s="507"/>
      <c r="FO40" s="507"/>
      <c r="FP40" s="507"/>
      <c r="FQ40" s="507"/>
      <c r="FR40" s="507"/>
      <c r="FS40" s="507"/>
      <c r="FT40" s="507"/>
      <c r="FU40" s="507"/>
      <c r="FV40" s="507"/>
      <c r="FW40" s="507"/>
      <c r="FX40" s="507"/>
      <c r="FY40" s="507"/>
      <c r="FZ40" s="507"/>
      <c r="GA40" s="507"/>
      <c r="GB40" s="507"/>
      <c r="GC40" s="507"/>
      <c r="GD40" s="507"/>
      <c r="GE40" s="507"/>
      <c r="GF40" s="507"/>
      <c r="GG40" s="507"/>
      <c r="GH40" s="507"/>
      <c r="GI40" s="507"/>
      <c r="GJ40" s="507"/>
      <c r="GK40" s="507"/>
      <c r="GL40" s="507"/>
      <c r="GM40" s="507"/>
      <c r="GN40" s="507"/>
      <c r="GO40" s="507"/>
      <c r="GP40" s="507"/>
      <c r="GQ40" s="507"/>
      <c r="GR40" s="507"/>
      <c r="GS40" s="507"/>
      <c r="GT40" s="507"/>
      <c r="GU40" s="507"/>
      <c r="GV40" s="507"/>
      <c r="GW40" s="507"/>
      <c r="GX40" s="507"/>
      <c r="GY40" s="507"/>
      <c r="GZ40" s="507"/>
      <c r="HA40" s="507"/>
      <c r="HB40" s="507"/>
      <c r="HC40" s="507"/>
      <c r="HD40" s="507"/>
      <c r="HE40" s="507"/>
      <c r="HF40" s="507"/>
      <c r="HG40" s="507"/>
      <c r="HH40" s="507"/>
      <c r="HI40" s="507"/>
      <c r="HJ40" s="507"/>
      <c r="HK40" s="507"/>
      <c r="HL40" s="507"/>
      <c r="HM40" s="507"/>
      <c r="HN40" s="507"/>
      <c r="HO40" s="507"/>
      <c r="HP40" s="507"/>
      <c r="HQ40" s="507"/>
      <c r="HR40" s="507"/>
      <c r="HS40" s="507"/>
      <c r="HT40" s="507"/>
      <c r="HU40" s="507"/>
      <c r="HV40" s="507"/>
      <c r="HW40" s="507"/>
      <c r="HX40" s="507"/>
      <c r="HY40" s="507"/>
      <c r="HZ40" s="507"/>
      <c r="IA40" s="507"/>
      <c r="IB40" s="507"/>
      <c r="IC40" s="507"/>
      <c r="ID40" s="507"/>
      <c r="IE40" s="507"/>
      <c r="IF40" s="507"/>
      <c r="IG40" s="507"/>
      <c r="IH40" s="507"/>
      <c r="II40" s="507"/>
      <c r="IJ40" s="507"/>
      <c r="IK40" s="507"/>
      <c r="IL40" s="507"/>
      <c r="IM40" s="507"/>
      <c r="IN40" s="507"/>
      <c r="IO40" s="507"/>
      <c r="IP40" s="507"/>
      <c r="IQ40" s="507"/>
      <c r="IR40" s="507"/>
      <c r="IS40" s="507"/>
      <c r="IT40" s="507"/>
      <c r="IU40" s="507"/>
    </row>
    <row r="41" spans="1:255" ht="22.5" x14ac:dyDescent="0.2">
      <c r="A41" s="409">
        <v>4508.6499999999996</v>
      </c>
      <c r="B41" s="715" t="s">
        <v>18</v>
      </c>
      <c r="C41" s="708" t="s">
        <v>518</v>
      </c>
      <c r="D41" s="504" t="s">
        <v>519</v>
      </c>
      <c r="E41" s="710">
        <v>4905.9799999999996</v>
      </c>
      <c r="F41" s="711">
        <v>230</v>
      </c>
      <c r="G41" s="712"/>
      <c r="H41" s="713">
        <f t="shared" si="0"/>
        <v>5135.9799999999996</v>
      </c>
      <c r="I41" s="286"/>
      <c r="J41" s="286"/>
      <c r="K41" s="507"/>
      <c r="L41" s="76"/>
      <c r="M41" s="706"/>
      <c r="N41" s="675"/>
      <c r="O41" s="675"/>
      <c r="P41" s="675"/>
      <c r="Q41" s="675"/>
      <c r="R41" s="507"/>
      <c r="S41" s="507"/>
      <c r="T41" s="507"/>
      <c r="U41" s="507"/>
      <c r="V41" s="507"/>
      <c r="W41" s="507"/>
      <c r="X41" s="507"/>
      <c r="Y41" s="507"/>
      <c r="Z41" s="507"/>
      <c r="AA41" s="507"/>
      <c r="AB41" s="507"/>
      <c r="AC41" s="507"/>
      <c r="AD41" s="507"/>
      <c r="AE41" s="507"/>
      <c r="AF41" s="507"/>
      <c r="AG41" s="507"/>
      <c r="AH41" s="507"/>
      <c r="AI41" s="507"/>
      <c r="AJ41" s="507"/>
      <c r="AK41" s="507"/>
      <c r="AL41" s="507"/>
      <c r="AM41" s="507"/>
      <c r="AN41" s="507"/>
      <c r="AO41" s="507"/>
      <c r="AP41" s="507"/>
      <c r="AQ41" s="507"/>
      <c r="AR41" s="507"/>
      <c r="AS41" s="507"/>
      <c r="AT41" s="507"/>
      <c r="AU41" s="507"/>
      <c r="AV41" s="507"/>
      <c r="AW41" s="507"/>
      <c r="AX41" s="507"/>
      <c r="AY41" s="507"/>
      <c r="AZ41" s="507"/>
      <c r="BA41" s="507"/>
      <c r="BB41" s="507"/>
      <c r="BC41" s="507"/>
      <c r="BD41" s="507"/>
      <c r="BE41" s="507"/>
      <c r="BF41" s="507"/>
      <c r="BG41" s="507"/>
      <c r="BH41" s="507"/>
      <c r="BI41" s="507"/>
      <c r="BJ41" s="507"/>
      <c r="BK41" s="507"/>
      <c r="BL41" s="507"/>
      <c r="BM41" s="507"/>
      <c r="BN41" s="507"/>
      <c r="BO41" s="507"/>
      <c r="BP41" s="507"/>
      <c r="BQ41" s="507"/>
      <c r="BR41" s="507"/>
      <c r="BS41" s="507"/>
      <c r="BT41" s="507"/>
      <c r="BU41" s="507"/>
      <c r="BV41" s="507"/>
      <c r="BW41" s="507"/>
      <c r="BX41" s="507"/>
      <c r="BY41" s="507"/>
      <c r="BZ41" s="507"/>
      <c r="CA41" s="507"/>
      <c r="CB41" s="507"/>
      <c r="CC41" s="507"/>
      <c r="CD41" s="507"/>
      <c r="CE41" s="507"/>
      <c r="CF41" s="507"/>
      <c r="CG41" s="507"/>
      <c r="CH41" s="507"/>
      <c r="CI41" s="507"/>
      <c r="CJ41" s="507"/>
      <c r="CK41" s="507"/>
      <c r="CL41" s="507"/>
      <c r="CM41" s="507"/>
      <c r="CN41" s="507"/>
      <c r="CO41" s="507"/>
      <c r="CP41" s="507"/>
      <c r="CQ41" s="507"/>
      <c r="CR41" s="507"/>
      <c r="CS41" s="507"/>
      <c r="CT41" s="507"/>
      <c r="CU41" s="507"/>
      <c r="CV41" s="507"/>
      <c r="CW41" s="507"/>
      <c r="CX41" s="507"/>
      <c r="CY41" s="507"/>
      <c r="CZ41" s="507"/>
      <c r="DA41" s="507"/>
      <c r="DB41" s="507"/>
      <c r="DC41" s="507"/>
      <c r="DD41" s="507"/>
      <c r="DE41" s="507"/>
      <c r="DF41" s="507"/>
      <c r="DG41" s="507"/>
      <c r="DH41" s="507"/>
      <c r="DI41" s="507"/>
      <c r="DJ41" s="507"/>
      <c r="DK41" s="507"/>
      <c r="DL41" s="507"/>
      <c r="DM41" s="507"/>
      <c r="DN41" s="507"/>
      <c r="DO41" s="507"/>
      <c r="DP41" s="507"/>
      <c r="DQ41" s="507"/>
      <c r="DR41" s="507"/>
      <c r="DS41" s="507"/>
      <c r="DT41" s="507"/>
      <c r="DU41" s="507"/>
      <c r="DV41" s="507"/>
      <c r="DW41" s="507"/>
      <c r="DX41" s="507"/>
      <c r="DY41" s="507"/>
      <c r="DZ41" s="507"/>
      <c r="EA41" s="507"/>
      <c r="EB41" s="507"/>
      <c r="EC41" s="507"/>
      <c r="ED41" s="507"/>
      <c r="EE41" s="507"/>
      <c r="EF41" s="507"/>
      <c r="EG41" s="507"/>
      <c r="EH41" s="507"/>
      <c r="EI41" s="507"/>
      <c r="EJ41" s="507"/>
      <c r="EK41" s="507"/>
      <c r="EL41" s="507"/>
      <c r="EM41" s="507"/>
      <c r="EN41" s="507"/>
      <c r="EO41" s="507"/>
      <c r="EP41" s="507"/>
      <c r="EQ41" s="507"/>
      <c r="ER41" s="507"/>
      <c r="ES41" s="507"/>
      <c r="ET41" s="507"/>
      <c r="EU41" s="507"/>
      <c r="EV41" s="507"/>
      <c r="EW41" s="507"/>
      <c r="EX41" s="507"/>
      <c r="EY41" s="507"/>
      <c r="EZ41" s="507"/>
      <c r="FA41" s="507"/>
      <c r="FB41" s="507"/>
      <c r="FC41" s="507"/>
      <c r="FD41" s="507"/>
      <c r="FE41" s="507"/>
      <c r="FF41" s="507"/>
      <c r="FG41" s="507"/>
      <c r="FH41" s="507"/>
      <c r="FI41" s="507"/>
      <c r="FJ41" s="507"/>
      <c r="FK41" s="507"/>
      <c r="FL41" s="507"/>
      <c r="FM41" s="507"/>
      <c r="FN41" s="507"/>
      <c r="FO41" s="507"/>
      <c r="FP41" s="507"/>
      <c r="FQ41" s="507"/>
      <c r="FR41" s="507"/>
      <c r="FS41" s="507"/>
      <c r="FT41" s="507"/>
      <c r="FU41" s="507"/>
      <c r="FV41" s="507"/>
      <c r="FW41" s="507"/>
      <c r="FX41" s="507"/>
      <c r="FY41" s="507"/>
      <c r="FZ41" s="507"/>
      <c r="GA41" s="507"/>
      <c r="GB41" s="507"/>
      <c r="GC41" s="507"/>
      <c r="GD41" s="507"/>
      <c r="GE41" s="507"/>
      <c r="GF41" s="507"/>
      <c r="GG41" s="507"/>
      <c r="GH41" s="507"/>
      <c r="GI41" s="507"/>
      <c r="GJ41" s="507"/>
      <c r="GK41" s="507"/>
      <c r="GL41" s="507"/>
      <c r="GM41" s="507"/>
      <c r="GN41" s="507"/>
      <c r="GO41" s="507"/>
      <c r="GP41" s="507"/>
      <c r="GQ41" s="507"/>
      <c r="GR41" s="507"/>
      <c r="GS41" s="507"/>
      <c r="GT41" s="507"/>
      <c r="GU41" s="507"/>
      <c r="GV41" s="507"/>
      <c r="GW41" s="507"/>
      <c r="GX41" s="507"/>
      <c r="GY41" s="507"/>
      <c r="GZ41" s="507"/>
      <c r="HA41" s="507"/>
      <c r="HB41" s="507"/>
      <c r="HC41" s="507"/>
      <c r="HD41" s="507"/>
      <c r="HE41" s="507"/>
      <c r="HF41" s="507"/>
      <c r="HG41" s="507"/>
      <c r="HH41" s="507"/>
      <c r="HI41" s="507"/>
      <c r="HJ41" s="507"/>
      <c r="HK41" s="507"/>
      <c r="HL41" s="507"/>
      <c r="HM41" s="507"/>
      <c r="HN41" s="507"/>
      <c r="HO41" s="507"/>
      <c r="HP41" s="507"/>
      <c r="HQ41" s="507"/>
      <c r="HR41" s="507"/>
      <c r="HS41" s="507"/>
      <c r="HT41" s="507"/>
      <c r="HU41" s="507"/>
      <c r="HV41" s="507"/>
      <c r="HW41" s="507"/>
      <c r="HX41" s="507"/>
      <c r="HY41" s="507"/>
      <c r="HZ41" s="507"/>
      <c r="IA41" s="507"/>
      <c r="IB41" s="507"/>
      <c r="IC41" s="507"/>
      <c r="ID41" s="507"/>
      <c r="IE41" s="507"/>
      <c r="IF41" s="507"/>
      <c r="IG41" s="507"/>
      <c r="IH41" s="507"/>
      <c r="II41" s="507"/>
      <c r="IJ41" s="507"/>
      <c r="IK41" s="507"/>
      <c r="IL41" s="507"/>
      <c r="IM41" s="507"/>
      <c r="IN41" s="507"/>
      <c r="IO41" s="507"/>
      <c r="IP41" s="507"/>
      <c r="IQ41" s="507"/>
      <c r="IR41" s="507"/>
      <c r="IS41" s="507"/>
      <c r="IT41" s="507"/>
      <c r="IU41" s="507"/>
    </row>
    <row r="42" spans="1:255" x14ac:dyDescent="0.2">
      <c r="A42" s="409">
        <v>11068.17</v>
      </c>
      <c r="B42" s="715" t="s">
        <v>18</v>
      </c>
      <c r="C42" s="708" t="s">
        <v>520</v>
      </c>
      <c r="D42" s="504" t="s">
        <v>521</v>
      </c>
      <c r="E42" s="710">
        <v>8986.09</v>
      </c>
      <c r="F42" s="711">
        <v>1788.01</v>
      </c>
      <c r="G42" s="712"/>
      <c r="H42" s="713">
        <f t="shared" si="0"/>
        <v>10774.1</v>
      </c>
      <c r="I42" s="286"/>
      <c r="J42" s="286"/>
      <c r="K42" s="507"/>
      <c r="L42" s="76"/>
      <c r="M42" s="706"/>
      <c r="N42" s="675"/>
      <c r="O42" s="675"/>
      <c r="P42" s="675"/>
      <c r="Q42" s="675"/>
      <c r="R42" s="507"/>
      <c r="S42" s="507"/>
      <c r="T42" s="507"/>
      <c r="U42" s="507"/>
      <c r="V42" s="507"/>
      <c r="W42" s="507"/>
      <c r="X42" s="507"/>
      <c r="Y42" s="507"/>
      <c r="Z42" s="507"/>
      <c r="AA42" s="507"/>
      <c r="AB42" s="507"/>
      <c r="AC42" s="507"/>
      <c r="AD42" s="507"/>
      <c r="AE42" s="507"/>
      <c r="AF42" s="507"/>
      <c r="AG42" s="507"/>
      <c r="AH42" s="507"/>
      <c r="AI42" s="507"/>
      <c r="AJ42" s="507"/>
      <c r="AK42" s="507"/>
      <c r="AL42" s="507"/>
      <c r="AM42" s="507"/>
      <c r="AN42" s="507"/>
      <c r="AO42" s="507"/>
      <c r="AP42" s="507"/>
      <c r="AQ42" s="507"/>
      <c r="AR42" s="507"/>
      <c r="AS42" s="507"/>
      <c r="AT42" s="507"/>
      <c r="AU42" s="507"/>
      <c r="AV42" s="507"/>
      <c r="AW42" s="507"/>
      <c r="AX42" s="507"/>
      <c r="AY42" s="507"/>
      <c r="AZ42" s="507"/>
      <c r="BA42" s="507"/>
      <c r="BB42" s="507"/>
      <c r="BC42" s="507"/>
      <c r="BD42" s="507"/>
      <c r="BE42" s="507"/>
      <c r="BF42" s="507"/>
      <c r="BG42" s="507"/>
      <c r="BH42" s="507"/>
      <c r="BI42" s="507"/>
      <c r="BJ42" s="507"/>
      <c r="BK42" s="507"/>
      <c r="BL42" s="507"/>
      <c r="BM42" s="507"/>
      <c r="BN42" s="507"/>
      <c r="BO42" s="507"/>
      <c r="BP42" s="507"/>
      <c r="BQ42" s="507"/>
      <c r="BR42" s="507"/>
      <c r="BS42" s="507"/>
      <c r="BT42" s="507"/>
      <c r="BU42" s="507"/>
      <c r="BV42" s="507"/>
      <c r="BW42" s="507"/>
      <c r="BX42" s="507"/>
      <c r="BY42" s="507"/>
      <c r="BZ42" s="507"/>
      <c r="CA42" s="507"/>
      <c r="CB42" s="507"/>
      <c r="CC42" s="507"/>
      <c r="CD42" s="507"/>
      <c r="CE42" s="507"/>
      <c r="CF42" s="507"/>
      <c r="CG42" s="507"/>
      <c r="CH42" s="507"/>
      <c r="CI42" s="507"/>
      <c r="CJ42" s="507"/>
      <c r="CK42" s="507"/>
      <c r="CL42" s="507"/>
      <c r="CM42" s="507"/>
      <c r="CN42" s="507"/>
      <c r="CO42" s="507"/>
      <c r="CP42" s="507"/>
      <c r="CQ42" s="507"/>
      <c r="CR42" s="507"/>
      <c r="CS42" s="507"/>
      <c r="CT42" s="507"/>
      <c r="CU42" s="507"/>
      <c r="CV42" s="507"/>
      <c r="CW42" s="507"/>
      <c r="CX42" s="507"/>
      <c r="CY42" s="507"/>
      <c r="CZ42" s="507"/>
      <c r="DA42" s="507"/>
      <c r="DB42" s="507"/>
      <c r="DC42" s="507"/>
      <c r="DD42" s="507"/>
      <c r="DE42" s="507"/>
      <c r="DF42" s="507"/>
      <c r="DG42" s="507"/>
      <c r="DH42" s="507"/>
      <c r="DI42" s="507"/>
      <c r="DJ42" s="507"/>
      <c r="DK42" s="507"/>
      <c r="DL42" s="507"/>
      <c r="DM42" s="507"/>
      <c r="DN42" s="507"/>
      <c r="DO42" s="507"/>
      <c r="DP42" s="507"/>
      <c r="DQ42" s="507"/>
      <c r="DR42" s="507"/>
      <c r="DS42" s="507"/>
      <c r="DT42" s="507"/>
      <c r="DU42" s="507"/>
      <c r="DV42" s="507"/>
      <c r="DW42" s="507"/>
      <c r="DX42" s="507"/>
      <c r="DY42" s="507"/>
      <c r="DZ42" s="507"/>
      <c r="EA42" s="507"/>
      <c r="EB42" s="507"/>
      <c r="EC42" s="507"/>
      <c r="ED42" s="507"/>
      <c r="EE42" s="507"/>
      <c r="EF42" s="507"/>
      <c r="EG42" s="507"/>
      <c r="EH42" s="507"/>
      <c r="EI42" s="507"/>
      <c r="EJ42" s="507"/>
      <c r="EK42" s="507"/>
      <c r="EL42" s="507"/>
      <c r="EM42" s="507"/>
      <c r="EN42" s="507"/>
      <c r="EO42" s="507"/>
      <c r="EP42" s="507"/>
      <c r="EQ42" s="507"/>
      <c r="ER42" s="507"/>
      <c r="ES42" s="507"/>
      <c r="ET42" s="507"/>
      <c r="EU42" s="507"/>
      <c r="EV42" s="507"/>
      <c r="EW42" s="507"/>
      <c r="EX42" s="507"/>
      <c r="EY42" s="507"/>
      <c r="EZ42" s="507"/>
      <c r="FA42" s="507"/>
      <c r="FB42" s="507"/>
      <c r="FC42" s="507"/>
      <c r="FD42" s="507"/>
      <c r="FE42" s="507"/>
      <c r="FF42" s="507"/>
      <c r="FG42" s="507"/>
      <c r="FH42" s="507"/>
      <c r="FI42" s="507"/>
      <c r="FJ42" s="507"/>
      <c r="FK42" s="507"/>
      <c r="FL42" s="507"/>
      <c r="FM42" s="507"/>
      <c r="FN42" s="507"/>
      <c r="FO42" s="507"/>
      <c r="FP42" s="507"/>
      <c r="FQ42" s="507"/>
      <c r="FR42" s="507"/>
      <c r="FS42" s="507"/>
      <c r="FT42" s="507"/>
      <c r="FU42" s="507"/>
      <c r="FV42" s="507"/>
      <c r="FW42" s="507"/>
      <c r="FX42" s="507"/>
      <c r="FY42" s="507"/>
      <c r="FZ42" s="507"/>
      <c r="GA42" s="507"/>
      <c r="GB42" s="507"/>
      <c r="GC42" s="507"/>
      <c r="GD42" s="507"/>
      <c r="GE42" s="507"/>
      <c r="GF42" s="507"/>
      <c r="GG42" s="507"/>
      <c r="GH42" s="507"/>
      <c r="GI42" s="507"/>
      <c r="GJ42" s="507"/>
      <c r="GK42" s="507"/>
      <c r="GL42" s="507"/>
      <c r="GM42" s="507"/>
      <c r="GN42" s="507"/>
      <c r="GO42" s="507"/>
      <c r="GP42" s="507"/>
      <c r="GQ42" s="507"/>
      <c r="GR42" s="507"/>
      <c r="GS42" s="507"/>
      <c r="GT42" s="507"/>
      <c r="GU42" s="507"/>
      <c r="GV42" s="507"/>
      <c r="GW42" s="507"/>
      <c r="GX42" s="507"/>
      <c r="GY42" s="507"/>
      <c r="GZ42" s="507"/>
      <c r="HA42" s="507"/>
      <c r="HB42" s="507"/>
      <c r="HC42" s="507"/>
      <c r="HD42" s="507"/>
      <c r="HE42" s="507"/>
      <c r="HF42" s="507"/>
      <c r="HG42" s="507"/>
      <c r="HH42" s="507"/>
      <c r="HI42" s="507"/>
      <c r="HJ42" s="507"/>
      <c r="HK42" s="507"/>
      <c r="HL42" s="507"/>
      <c r="HM42" s="507"/>
      <c r="HN42" s="507"/>
      <c r="HO42" s="507"/>
      <c r="HP42" s="507"/>
      <c r="HQ42" s="507"/>
      <c r="HR42" s="507"/>
      <c r="HS42" s="507"/>
      <c r="HT42" s="507"/>
      <c r="HU42" s="507"/>
      <c r="HV42" s="507"/>
      <c r="HW42" s="507"/>
      <c r="HX42" s="507"/>
      <c r="HY42" s="507"/>
      <c r="HZ42" s="507"/>
      <c r="IA42" s="507"/>
      <c r="IB42" s="507"/>
      <c r="IC42" s="507"/>
      <c r="ID42" s="507"/>
      <c r="IE42" s="507"/>
      <c r="IF42" s="507"/>
      <c r="IG42" s="507"/>
      <c r="IH42" s="507"/>
      <c r="II42" s="507"/>
      <c r="IJ42" s="507"/>
      <c r="IK42" s="507"/>
      <c r="IL42" s="507"/>
      <c r="IM42" s="507"/>
      <c r="IN42" s="507"/>
      <c r="IO42" s="507"/>
      <c r="IP42" s="507"/>
      <c r="IQ42" s="507"/>
      <c r="IR42" s="507"/>
      <c r="IS42" s="507"/>
      <c r="IT42" s="507"/>
      <c r="IU42" s="507"/>
    </row>
    <row r="43" spans="1:255" ht="22.5" x14ac:dyDescent="0.2">
      <c r="A43" s="409">
        <v>16574.28</v>
      </c>
      <c r="B43" s="715" t="s">
        <v>18</v>
      </c>
      <c r="C43" s="708" t="s">
        <v>522</v>
      </c>
      <c r="D43" s="504" t="s">
        <v>523</v>
      </c>
      <c r="E43" s="710">
        <v>14324.33</v>
      </c>
      <c r="F43" s="711">
        <v>2794.64</v>
      </c>
      <c r="G43" s="712"/>
      <c r="H43" s="713">
        <f t="shared" si="0"/>
        <v>17118.97</v>
      </c>
      <c r="I43" s="286"/>
      <c r="J43" s="286"/>
      <c r="K43" s="507"/>
      <c r="L43" s="76"/>
      <c r="M43" s="706"/>
      <c r="N43" s="675"/>
      <c r="O43" s="675"/>
      <c r="P43" s="675"/>
      <c r="Q43" s="675"/>
      <c r="R43" s="507"/>
      <c r="S43" s="507"/>
      <c r="T43" s="507"/>
      <c r="U43" s="507"/>
      <c r="V43" s="507"/>
      <c r="W43" s="507"/>
      <c r="X43" s="507"/>
      <c r="Y43" s="507"/>
      <c r="Z43" s="507"/>
      <c r="AA43" s="507"/>
      <c r="AB43" s="507"/>
      <c r="AC43" s="507"/>
      <c r="AD43" s="507"/>
      <c r="AE43" s="507"/>
      <c r="AF43" s="507"/>
      <c r="AG43" s="507"/>
      <c r="AH43" s="507"/>
      <c r="AI43" s="507"/>
      <c r="AJ43" s="507"/>
      <c r="AK43" s="507"/>
      <c r="AL43" s="507"/>
      <c r="AM43" s="507"/>
      <c r="AN43" s="507"/>
      <c r="AO43" s="507"/>
      <c r="AP43" s="507"/>
      <c r="AQ43" s="507"/>
      <c r="AR43" s="507"/>
      <c r="AS43" s="507"/>
      <c r="AT43" s="507"/>
      <c r="AU43" s="507"/>
      <c r="AV43" s="507"/>
      <c r="AW43" s="507"/>
      <c r="AX43" s="507"/>
      <c r="AY43" s="507"/>
      <c r="AZ43" s="507"/>
      <c r="BA43" s="507"/>
      <c r="BB43" s="507"/>
      <c r="BC43" s="507"/>
      <c r="BD43" s="507"/>
      <c r="BE43" s="507"/>
      <c r="BF43" s="507"/>
      <c r="BG43" s="507"/>
      <c r="BH43" s="507"/>
      <c r="BI43" s="507"/>
      <c r="BJ43" s="507"/>
      <c r="BK43" s="507"/>
      <c r="BL43" s="507"/>
      <c r="BM43" s="507"/>
      <c r="BN43" s="507"/>
      <c r="BO43" s="507"/>
      <c r="BP43" s="507"/>
      <c r="BQ43" s="507"/>
      <c r="BR43" s="507"/>
      <c r="BS43" s="507"/>
      <c r="BT43" s="507"/>
      <c r="BU43" s="507"/>
      <c r="BV43" s="507"/>
      <c r="BW43" s="507"/>
      <c r="BX43" s="507"/>
      <c r="BY43" s="507"/>
      <c r="BZ43" s="507"/>
      <c r="CA43" s="507"/>
      <c r="CB43" s="507"/>
      <c r="CC43" s="507"/>
      <c r="CD43" s="507"/>
      <c r="CE43" s="507"/>
      <c r="CF43" s="507"/>
      <c r="CG43" s="507"/>
      <c r="CH43" s="507"/>
      <c r="CI43" s="507"/>
      <c r="CJ43" s="507"/>
      <c r="CK43" s="507"/>
      <c r="CL43" s="507"/>
      <c r="CM43" s="507"/>
      <c r="CN43" s="507"/>
      <c r="CO43" s="507"/>
      <c r="CP43" s="507"/>
      <c r="CQ43" s="507"/>
      <c r="CR43" s="507"/>
      <c r="CS43" s="507"/>
      <c r="CT43" s="507"/>
      <c r="CU43" s="507"/>
      <c r="CV43" s="507"/>
      <c r="CW43" s="507"/>
      <c r="CX43" s="507"/>
      <c r="CY43" s="507"/>
      <c r="CZ43" s="507"/>
      <c r="DA43" s="507"/>
      <c r="DB43" s="507"/>
      <c r="DC43" s="507"/>
      <c r="DD43" s="507"/>
      <c r="DE43" s="507"/>
      <c r="DF43" s="507"/>
      <c r="DG43" s="507"/>
      <c r="DH43" s="507"/>
      <c r="DI43" s="507"/>
      <c r="DJ43" s="507"/>
      <c r="DK43" s="507"/>
      <c r="DL43" s="507"/>
      <c r="DM43" s="507"/>
      <c r="DN43" s="507"/>
      <c r="DO43" s="507"/>
      <c r="DP43" s="507"/>
      <c r="DQ43" s="507"/>
      <c r="DR43" s="507"/>
      <c r="DS43" s="507"/>
      <c r="DT43" s="507"/>
      <c r="DU43" s="507"/>
      <c r="DV43" s="507"/>
      <c r="DW43" s="507"/>
      <c r="DX43" s="507"/>
      <c r="DY43" s="507"/>
      <c r="DZ43" s="507"/>
      <c r="EA43" s="507"/>
      <c r="EB43" s="507"/>
      <c r="EC43" s="507"/>
      <c r="ED43" s="507"/>
      <c r="EE43" s="507"/>
      <c r="EF43" s="507"/>
      <c r="EG43" s="507"/>
      <c r="EH43" s="507"/>
      <c r="EI43" s="507"/>
      <c r="EJ43" s="507"/>
      <c r="EK43" s="507"/>
      <c r="EL43" s="507"/>
      <c r="EM43" s="507"/>
      <c r="EN43" s="507"/>
      <c r="EO43" s="507"/>
      <c r="EP43" s="507"/>
      <c r="EQ43" s="507"/>
      <c r="ER43" s="507"/>
      <c r="ES43" s="507"/>
      <c r="ET43" s="507"/>
      <c r="EU43" s="507"/>
      <c r="EV43" s="507"/>
      <c r="EW43" s="507"/>
      <c r="EX43" s="507"/>
      <c r="EY43" s="507"/>
      <c r="EZ43" s="507"/>
      <c r="FA43" s="507"/>
      <c r="FB43" s="507"/>
      <c r="FC43" s="507"/>
      <c r="FD43" s="507"/>
      <c r="FE43" s="507"/>
      <c r="FF43" s="507"/>
      <c r="FG43" s="507"/>
      <c r="FH43" s="507"/>
      <c r="FI43" s="507"/>
      <c r="FJ43" s="507"/>
      <c r="FK43" s="507"/>
      <c r="FL43" s="507"/>
      <c r="FM43" s="507"/>
      <c r="FN43" s="507"/>
      <c r="FO43" s="507"/>
      <c r="FP43" s="507"/>
      <c r="FQ43" s="507"/>
      <c r="FR43" s="507"/>
      <c r="FS43" s="507"/>
      <c r="FT43" s="507"/>
      <c r="FU43" s="507"/>
      <c r="FV43" s="507"/>
      <c r="FW43" s="507"/>
      <c r="FX43" s="507"/>
      <c r="FY43" s="507"/>
      <c r="FZ43" s="507"/>
      <c r="GA43" s="507"/>
      <c r="GB43" s="507"/>
      <c r="GC43" s="507"/>
      <c r="GD43" s="507"/>
      <c r="GE43" s="507"/>
      <c r="GF43" s="507"/>
      <c r="GG43" s="507"/>
      <c r="GH43" s="507"/>
      <c r="GI43" s="507"/>
      <c r="GJ43" s="507"/>
      <c r="GK43" s="507"/>
      <c r="GL43" s="507"/>
      <c r="GM43" s="507"/>
      <c r="GN43" s="507"/>
      <c r="GO43" s="507"/>
      <c r="GP43" s="507"/>
      <c r="GQ43" s="507"/>
      <c r="GR43" s="507"/>
      <c r="GS43" s="507"/>
      <c r="GT43" s="507"/>
      <c r="GU43" s="507"/>
      <c r="GV43" s="507"/>
      <c r="GW43" s="507"/>
      <c r="GX43" s="507"/>
      <c r="GY43" s="507"/>
      <c r="GZ43" s="507"/>
      <c r="HA43" s="507"/>
      <c r="HB43" s="507"/>
      <c r="HC43" s="507"/>
      <c r="HD43" s="507"/>
      <c r="HE43" s="507"/>
      <c r="HF43" s="507"/>
      <c r="HG43" s="507"/>
      <c r="HH43" s="507"/>
      <c r="HI43" s="507"/>
      <c r="HJ43" s="507"/>
      <c r="HK43" s="507"/>
      <c r="HL43" s="507"/>
      <c r="HM43" s="507"/>
      <c r="HN43" s="507"/>
      <c r="HO43" s="507"/>
      <c r="HP43" s="507"/>
      <c r="HQ43" s="507"/>
      <c r="HR43" s="507"/>
      <c r="HS43" s="507"/>
      <c r="HT43" s="507"/>
      <c r="HU43" s="507"/>
      <c r="HV43" s="507"/>
      <c r="HW43" s="507"/>
      <c r="HX43" s="507"/>
      <c r="HY43" s="507"/>
      <c r="HZ43" s="507"/>
      <c r="IA43" s="507"/>
      <c r="IB43" s="507"/>
      <c r="IC43" s="507"/>
      <c r="ID43" s="507"/>
      <c r="IE43" s="507"/>
      <c r="IF43" s="507"/>
      <c r="IG43" s="507"/>
      <c r="IH43" s="507"/>
      <c r="II43" s="507"/>
      <c r="IJ43" s="507"/>
      <c r="IK43" s="507"/>
      <c r="IL43" s="507"/>
      <c r="IM43" s="507"/>
      <c r="IN43" s="507"/>
      <c r="IO43" s="507"/>
      <c r="IP43" s="507"/>
      <c r="IQ43" s="507"/>
      <c r="IR43" s="507"/>
      <c r="IS43" s="507"/>
      <c r="IT43" s="507"/>
      <c r="IU43" s="507"/>
    </row>
    <row r="44" spans="1:255" x14ac:dyDescent="0.2">
      <c r="A44" s="409">
        <v>9657.9500000000007</v>
      </c>
      <c r="B44" s="715" t="s">
        <v>18</v>
      </c>
      <c r="C44" s="708" t="s">
        <v>524</v>
      </c>
      <c r="D44" s="504" t="s">
        <v>525</v>
      </c>
      <c r="E44" s="710">
        <v>7913.76</v>
      </c>
      <c r="F44" s="711">
        <v>1504.26</v>
      </c>
      <c r="G44" s="712"/>
      <c r="H44" s="713">
        <f t="shared" si="0"/>
        <v>9418.02</v>
      </c>
      <c r="I44" s="286"/>
      <c r="J44" s="286"/>
      <c r="K44" s="507"/>
      <c r="L44" s="76"/>
      <c r="M44" s="706"/>
      <c r="N44" s="675"/>
      <c r="O44" s="675"/>
      <c r="P44" s="675"/>
      <c r="Q44" s="675"/>
      <c r="R44" s="507"/>
      <c r="S44" s="507"/>
      <c r="T44" s="507"/>
      <c r="U44" s="507"/>
      <c r="V44" s="507"/>
      <c r="W44" s="507"/>
      <c r="X44" s="507"/>
      <c r="Y44" s="507"/>
      <c r="Z44" s="507"/>
      <c r="AA44" s="507"/>
      <c r="AB44" s="507"/>
      <c r="AC44" s="507"/>
      <c r="AD44" s="507"/>
      <c r="AE44" s="507"/>
      <c r="AF44" s="507"/>
      <c r="AG44" s="507"/>
      <c r="AH44" s="507"/>
      <c r="AI44" s="507"/>
      <c r="AJ44" s="507"/>
      <c r="AK44" s="507"/>
      <c r="AL44" s="507"/>
      <c r="AM44" s="507"/>
      <c r="AN44" s="507"/>
      <c r="AO44" s="507"/>
      <c r="AP44" s="507"/>
      <c r="AQ44" s="507"/>
      <c r="AR44" s="507"/>
      <c r="AS44" s="507"/>
      <c r="AT44" s="507"/>
      <c r="AU44" s="507"/>
      <c r="AV44" s="507"/>
      <c r="AW44" s="507"/>
      <c r="AX44" s="507"/>
      <c r="AY44" s="507"/>
      <c r="AZ44" s="507"/>
      <c r="BA44" s="507"/>
      <c r="BB44" s="507"/>
      <c r="BC44" s="507"/>
      <c r="BD44" s="507"/>
      <c r="BE44" s="507"/>
      <c r="BF44" s="507"/>
      <c r="BG44" s="507"/>
      <c r="BH44" s="507"/>
      <c r="BI44" s="507"/>
      <c r="BJ44" s="507"/>
      <c r="BK44" s="507"/>
      <c r="BL44" s="507"/>
      <c r="BM44" s="507"/>
      <c r="BN44" s="507"/>
      <c r="BO44" s="507"/>
      <c r="BP44" s="507"/>
      <c r="BQ44" s="507"/>
      <c r="BR44" s="507"/>
      <c r="BS44" s="507"/>
      <c r="BT44" s="507"/>
      <c r="BU44" s="507"/>
      <c r="BV44" s="507"/>
      <c r="BW44" s="507"/>
      <c r="BX44" s="507"/>
      <c r="BY44" s="507"/>
      <c r="BZ44" s="507"/>
      <c r="CA44" s="507"/>
      <c r="CB44" s="507"/>
      <c r="CC44" s="507"/>
      <c r="CD44" s="507"/>
      <c r="CE44" s="507"/>
      <c r="CF44" s="507"/>
      <c r="CG44" s="507"/>
      <c r="CH44" s="507"/>
      <c r="CI44" s="507"/>
      <c r="CJ44" s="507"/>
      <c r="CK44" s="507"/>
      <c r="CL44" s="507"/>
      <c r="CM44" s="507"/>
      <c r="CN44" s="507"/>
      <c r="CO44" s="507"/>
      <c r="CP44" s="507"/>
      <c r="CQ44" s="507"/>
      <c r="CR44" s="507"/>
      <c r="CS44" s="507"/>
      <c r="CT44" s="507"/>
      <c r="CU44" s="507"/>
      <c r="CV44" s="507"/>
      <c r="CW44" s="507"/>
      <c r="CX44" s="507"/>
      <c r="CY44" s="507"/>
      <c r="CZ44" s="507"/>
      <c r="DA44" s="507"/>
      <c r="DB44" s="507"/>
      <c r="DC44" s="507"/>
      <c r="DD44" s="507"/>
      <c r="DE44" s="507"/>
      <c r="DF44" s="507"/>
      <c r="DG44" s="507"/>
      <c r="DH44" s="507"/>
      <c r="DI44" s="507"/>
      <c r="DJ44" s="507"/>
      <c r="DK44" s="507"/>
      <c r="DL44" s="507"/>
      <c r="DM44" s="507"/>
      <c r="DN44" s="507"/>
      <c r="DO44" s="507"/>
      <c r="DP44" s="507"/>
      <c r="DQ44" s="507"/>
      <c r="DR44" s="507"/>
      <c r="DS44" s="507"/>
      <c r="DT44" s="507"/>
      <c r="DU44" s="507"/>
      <c r="DV44" s="507"/>
      <c r="DW44" s="507"/>
      <c r="DX44" s="507"/>
      <c r="DY44" s="507"/>
      <c r="DZ44" s="507"/>
      <c r="EA44" s="507"/>
      <c r="EB44" s="507"/>
      <c r="EC44" s="507"/>
      <c r="ED44" s="507"/>
      <c r="EE44" s="507"/>
      <c r="EF44" s="507"/>
      <c r="EG44" s="507"/>
      <c r="EH44" s="507"/>
      <c r="EI44" s="507"/>
      <c r="EJ44" s="507"/>
      <c r="EK44" s="507"/>
      <c r="EL44" s="507"/>
      <c r="EM44" s="507"/>
      <c r="EN44" s="507"/>
      <c r="EO44" s="507"/>
      <c r="EP44" s="507"/>
      <c r="EQ44" s="507"/>
      <c r="ER44" s="507"/>
      <c r="ES44" s="507"/>
      <c r="ET44" s="507"/>
      <c r="EU44" s="507"/>
      <c r="EV44" s="507"/>
      <c r="EW44" s="507"/>
      <c r="EX44" s="507"/>
      <c r="EY44" s="507"/>
      <c r="EZ44" s="507"/>
      <c r="FA44" s="507"/>
      <c r="FB44" s="507"/>
      <c r="FC44" s="507"/>
      <c r="FD44" s="507"/>
      <c r="FE44" s="507"/>
      <c r="FF44" s="507"/>
      <c r="FG44" s="507"/>
      <c r="FH44" s="507"/>
      <c r="FI44" s="507"/>
      <c r="FJ44" s="507"/>
      <c r="FK44" s="507"/>
      <c r="FL44" s="507"/>
      <c r="FM44" s="507"/>
      <c r="FN44" s="507"/>
      <c r="FO44" s="507"/>
      <c r="FP44" s="507"/>
      <c r="FQ44" s="507"/>
      <c r="FR44" s="507"/>
      <c r="FS44" s="507"/>
      <c r="FT44" s="507"/>
      <c r="FU44" s="507"/>
      <c r="FV44" s="507"/>
      <c r="FW44" s="507"/>
      <c r="FX44" s="507"/>
      <c r="FY44" s="507"/>
      <c r="FZ44" s="507"/>
      <c r="GA44" s="507"/>
      <c r="GB44" s="507"/>
      <c r="GC44" s="507"/>
      <c r="GD44" s="507"/>
      <c r="GE44" s="507"/>
      <c r="GF44" s="507"/>
      <c r="GG44" s="507"/>
      <c r="GH44" s="507"/>
      <c r="GI44" s="507"/>
      <c r="GJ44" s="507"/>
      <c r="GK44" s="507"/>
      <c r="GL44" s="507"/>
      <c r="GM44" s="507"/>
      <c r="GN44" s="507"/>
      <c r="GO44" s="507"/>
      <c r="GP44" s="507"/>
      <c r="GQ44" s="507"/>
      <c r="GR44" s="507"/>
      <c r="GS44" s="507"/>
      <c r="GT44" s="507"/>
      <c r="GU44" s="507"/>
      <c r="GV44" s="507"/>
      <c r="GW44" s="507"/>
      <c r="GX44" s="507"/>
      <c r="GY44" s="507"/>
      <c r="GZ44" s="507"/>
      <c r="HA44" s="507"/>
      <c r="HB44" s="507"/>
      <c r="HC44" s="507"/>
      <c r="HD44" s="507"/>
      <c r="HE44" s="507"/>
      <c r="HF44" s="507"/>
      <c r="HG44" s="507"/>
      <c r="HH44" s="507"/>
      <c r="HI44" s="507"/>
      <c r="HJ44" s="507"/>
      <c r="HK44" s="507"/>
      <c r="HL44" s="507"/>
      <c r="HM44" s="507"/>
      <c r="HN44" s="507"/>
      <c r="HO44" s="507"/>
      <c r="HP44" s="507"/>
      <c r="HQ44" s="507"/>
      <c r="HR44" s="507"/>
      <c r="HS44" s="507"/>
      <c r="HT44" s="507"/>
      <c r="HU44" s="507"/>
      <c r="HV44" s="507"/>
      <c r="HW44" s="507"/>
      <c r="HX44" s="507"/>
      <c r="HY44" s="507"/>
      <c r="HZ44" s="507"/>
      <c r="IA44" s="507"/>
      <c r="IB44" s="507"/>
      <c r="IC44" s="507"/>
      <c r="ID44" s="507"/>
      <c r="IE44" s="507"/>
      <c r="IF44" s="507"/>
      <c r="IG44" s="507"/>
      <c r="IH44" s="507"/>
      <c r="II44" s="507"/>
      <c r="IJ44" s="507"/>
      <c r="IK44" s="507"/>
      <c r="IL44" s="507"/>
      <c r="IM44" s="507"/>
      <c r="IN44" s="507"/>
      <c r="IO44" s="507"/>
      <c r="IP44" s="507"/>
      <c r="IQ44" s="507"/>
      <c r="IR44" s="507"/>
      <c r="IS44" s="507"/>
      <c r="IT44" s="507"/>
      <c r="IU44" s="507"/>
    </row>
    <row r="45" spans="1:255" x14ac:dyDescent="0.2">
      <c r="A45" s="409">
        <v>9943.93</v>
      </c>
      <c r="B45" s="715" t="s">
        <v>18</v>
      </c>
      <c r="C45" s="708" t="s">
        <v>526</v>
      </c>
      <c r="D45" s="504" t="s">
        <v>527</v>
      </c>
      <c r="E45" s="710">
        <v>10089.049999999999</v>
      </c>
      <c r="F45" s="711">
        <v>173.23</v>
      </c>
      <c r="G45" s="712"/>
      <c r="H45" s="713">
        <f t="shared" si="0"/>
        <v>10262.279999999999</v>
      </c>
      <c r="I45" s="286"/>
      <c r="J45" s="286"/>
      <c r="K45" s="507"/>
      <c r="L45" s="76"/>
      <c r="M45" s="706"/>
      <c r="N45" s="675"/>
      <c r="O45" s="675"/>
      <c r="P45" s="675"/>
      <c r="Q45" s="675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7"/>
      <c r="AE45" s="507"/>
      <c r="AF45" s="507"/>
      <c r="AG45" s="507"/>
      <c r="AH45" s="507"/>
      <c r="AI45" s="507"/>
      <c r="AJ45" s="507"/>
      <c r="AK45" s="507"/>
      <c r="AL45" s="507"/>
      <c r="AM45" s="507"/>
      <c r="AN45" s="507"/>
      <c r="AO45" s="507"/>
      <c r="AP45" s="507"/>
      <c r="AQ45" s="507"/>
      <c r="AR45" s="507"/>
      <c r="AS45" s="507"/>
      <c r="AT45" s="507"/>
      <c r="AU45" s="507"/>
      <c r="AV45" s="507"/>
      <c r="AW45" s="507"/>
      <c r="AX45" s="507"/>
      <c r="AY45" s="507"/>
      <c r="AZ45" s="507"/>
      <c r="BA45" s="507"/>
      <c r="BB45" s="507"/>
      <c r="BC45" s="507"/>
      <c r="BD45" s="507"/>
      <c r="BE45" s="507"/>
      <c r="BF45" s="507"/>
      <c r="BG45" s="507"/>
      <c r="BH45" s="507"/>
      <c r="BI45" s="507"/>
      <c r="BJ45" s="507"/>
      <c r="BK45" s="507"/>
      <c r="BL45" s="507"/>
      <c r="BM45" s="507"/>
      <c r="BN45" s="507"/>
      <c r="BO45" s="507"/>
      <c r="BP45" s="507"/>
      <c r="BQ45" s="507"/>
      <c r="BR45" s="507"/>
      <c r="BS45" s="507"/>
      <c r="BT45" s="507"/>
      <c r="BU45" s="507"/>
      <c r="BV45" s="507"/>
      <c r="BW45" s="507"/>
      <c r="BX45" s="507"/>
      <c r="BY45" s="507"/>
      <c r="BZ45" s="507"/>
      <c r="CA45" s="507"/>
      <c r="CB45" s="507"/>
      <c r="CC45" s="507"/>
      <c r="CD45" s="507"/>
      <c r="CE45" s="507"/>
      <c r="CF45" s="507"/>
      <c r="CG45" s="507"/>
      <c r="CH45" s="507"/>
      <c r="CI45" s="507"/>
      <c r="CJ45" s="507"/>
      <c r="CK45" s="507"/>
      <c r="CL45" s="507"/>
      <c r="CM45" s="507"/>
      <c r="CN45" s="507"/>
      <c r="CO45" s="507"/>
      <c r="CP45" s="507"/>
      <c r="CQ45" s="507"/>
      <c r="CR45" s="507"/>
      <c r="CS45" s="507"/>
      <c r="CT45" s="507"/>
      <c r="CU45" s="507"/>
      <c r="CV45" s="507"/>
      <c r="CW45" s="507"/>
      <c r="CX45" s="507"/>
      <c r="CY45" s="507"/>
      <c r="CZ45" s="507"/>
      <c r="DA45" s="507"/>
      <c r="DB45" s="507"/>
      <c r="DC45" s="507"/>
      <c r="DD45" s="507"/>
      <c r="DE45" s="507"/>
      <c r="DF45" s="507"/>
      <c r="DG45" s="507"/>
      <c r="DH45" s="507"/>
      <c r="DI45" s="507"/>
      <c r="DJ45" s="507"/>
      <c r="DK45" s="507"/>
      <c r="DL45" s="507"/>
      <c r="DM45" s="507"/>
      <c r="DN45" s="507"/>
      <c r="DO45" s="507"/>
      <c r="DP45" s="507"/>
      <c r="DQ45" s="507"/>
      <c r="DR45" s="507"/>
      <c r="DS45" s="507"/>
      <c r="DT45" s="507"/>
      <c r="DU45" s="507"/>
      <c r="DV45" s="507"/>
      <c r="DW45" s="507"/>
      <c r="DX45" s="507"/>
      <c r="DY45" s="507"/>
      <c r="DZ45" s="507"/>
      <c r="EA45" s="507"/>
      <c r="EB45" s="507"/>
      <c r="EC45" s="507"/>
      <c r="ED45" s="507"/>
      <c r="EE45" s="507"/>
      <c r="EF45" s="507"/>
      <c r="EG45" s="507"/>
      <c r="EH45" s="507"/>
      <c r="EI45" s="507"/>
      <c r="EJ45" s="507"/>
      <c r="EK45" s="507"/>
      <c r="EL45" s="507"/>
      <c r="EM45" s="507"/>
      <c r="EN45" s="507"/>
      <c r="EO45" s="507"/>
      <c r="EP45" s="507"/>
      <c r="EQ45" s="507"/>
      <c r="ER45" s="507"/>
      <c r="ES45" s="507"/>
      <c r="ET45" s="507"/>
      <c r="EU45" s="507"/>
      <c r="EV45" s="507"/>
      <c r="EW45" s="507"/>
      <c r="EX45" s="507"/>
      <c r="EY45" s="507"/>
      <c r="EZ45" s="507"/>
      <c r="FA45" s="507"/>
      <c r="FB45" s="507"/>
      <c r="FC45" s="507"/>
      <c r="FD45" s="507"/>
      <c r="FE45" s="507"/>
      <c r="FF45" s="507"/>
      <c r="FG45" s="507"/>
      <c r="FH45" s="507"/>
      <c r="FI45" s="507"/>
      <c r="FJ45" s="507"/>
      <c r="FK45" s="507"/>
      <c r="FL45" s="507"/>
      <c r="FM45" s="507"/>
      <c r="FN45" s="507"/>
      <c r="FO45" s="507"/>
      <c r="FP45" s="507"/>
      <c r="FQ45" s="507"/>
      <c r="FR45" s="507"/>
      <c r="FS45" s="507"/>
      <c r="FT45" s="507"/>
      <c r="FU45" s="507"/>
      <c r="FV45" s="507"/>
      <c r="FW45" s="507"/>
      <c r="FX45" s="507"/>
      <c r="FY45" s="507"/>
      <c r="FZ45" s="507"/>
      <c r="GA45" s="507"/>
      <c r="GB45" s="507"/>
      <c r="GC45" s="507"/>
      <c r="GD45" s="507"/>
      <c r="GE45" s="507"/>
      <c r="GF45" s="507"/>
      <c r="GG45" s="507"/>
      <c r="GH45" s="507"/>
      <c r="GI45" s="507"/>
      <c r="GJ45" s="507"/>
      <c r="GK45" s="507"/>
      <c r="GL45" s="507"/>
      <c r="GM45" s="507"/>
      <c r="GN45" s="507"/>
      <c r="GO45" s="507"/>
      <c r="GP45" s="507"/>
      <c r="GQ45" s="507"/>
      <c r="GR45" s="507"/>
      <c r="GS45" s="507"/>
      <c r="GT45" s="507"/>
      <c r="GU45" s="507"/>
      <c r="GV45" s="507"/>
      <c r="GW45" s="507"/>
      <c r="GX45" s="507"/>
      <c r="GY45" s="507"/>
      <c r="GZ45" s="507"/>
      <c r="HA45" s="507"/>
      <c r="HB45" s="507"/>
      <c r="HC45" s="507"/>
      <c r="HD45" s="507"/>
      <c r="HE45" s="507"/>
      <c r="HF45" s="507"/>
      <c r="HG45" s="507"/>
      <c r="HH45" s="507"/>
      <c r="HI45" s="507"/>
      <c r="HJ45" s="507"/>
      <c r="HK45" s="507"/>
      <c r="HL45" s="507"/>
      <c r="HM45" s="507"/>
      <c r="HN45" s="507"/>
      <c r="HO45" s="507"/>
      <c r="HP45" s="507"/>
      <c r="HQ45" s="507"/>
      <c r="HR45" s="507"/>
      <c r="HS45" s="507"/>
      <c r="HT45" s="507"/>
      <c r="HU45" s="507"/>
      <c r="HV45" s="507"/>
      <c r="HW45" s="507"/>
      <c r="HX45" s="507"/>
      <c r="HY45" s="507"/>
      <c r="HZ45" s="507"/>
      <c r="IA45" s="507"/>
      <c r="IB45" s="507"/>
      <c r="IC45" s="507"/>
      <c r="ID45" s="507"/>
      <c r="IE45" s="507"/>
      <c r="IF45" s="507"/>
      <c r="IG45" s="507"/>
      <c r="IH45" s="507"/>
      <c r="II45" s="507"/>
      <c r="IJ45" s="507"/>
      <c r="IK45" s="507"/>
      <c r="IL45" s="507"/>
      <c r="IM45" s="507"/>
      <c r="IN45" s="507"/>
      <c r="IO45" s="507"/>
      <c r="IP45" s="507"/>
      <c r="IQ45" s="507"/>
      <c r="IR45" s="507"/>
      <c r="IS45" s="507"/>
      <c r="IT45" s="507"/>
      <c r="IU45" s="507"/>
    </row>
    <row r="46" spans="1:255" x14ac:dyDescent="0.2">
      <c r="A46" s="409">
        <v>9681.5</v>
      </c>
      <c r="B46" s="715" t="s">
        <v>18</v>
      </c>
      <c r="C46" s="708" t="s">
        <v>528</v>
      </c>
      <c r="D46" s="504" t="s">
        <v>529</v>
      </c>
      <c r="E46" s="710">
        <v>7655.67</v>
      </c>
      <c r="F46" s="711">
        <v>2276.8200000000002</v>
      </c>
      <c r="G46" s="712"/>
      <c r="H46" s="713">
        <f t="shared" si="0"/>
        <v>9932.49</v>
      </c>
      <c r="I46" s="286"/>
      <c r="J46" s="286"/>
      <c r="K46" s="507"/>
      <c r="L46" s="76"/>
      <c r="M46" s="706"/>
      <c r="N46" s="675"/>
      <c r="O46" s="675"/>
      <c r="P46" s="675"/>
      <c r="Q46" s="675"/>
      <c r="R46" s="507"/>
      <c r="S46" s="507"/>
      <c r="T46" s="507"/>
      <c r="U46" s="507"/>
      <c r="V46" s="507"/>
      <c r="W46" s="507"/>
      <c r="X46" s="507"/>
      <c r="Y46" s="507"/>
      <c r="Z46" s="507"/>
      <c r="AA46" s="507"/>
      <c r="AB46" s="507"/>
      <c r="AC46" s="507"/>
      <c r="AD46" s="507"/>
      <c r="AE46" s="507"/>
      <c r="AF46" s="507"/>
      <c r="AG46" s="507"/>
      <c r="AH46" s="507"/>
      <c r="AI46" s="507"/>
      <c r="AJ46" s="507"/>
      <c r="AK46" s="507"/>
      <c r="AL46" s="507"/>
      <c r="AM46" s="507"/>
      <c r="AN46" s="507"/>
      <c r="AO46" s="507"/>
      <c r="AP46" s="507"/>
      <c r="AQ46" s="507"/>
      <c r="AR46" s="507"/>
      <c r="AS46" s="507"/>
      <c r="AT46" s="507"/>
      <c r="AU46" s="507"/>
      <c r="AV46" s="507"/>
      <c r="AW46" s="507"/>
      <c r="AX46" s="507"/>
      <c r="AY46" s="507"/>
      <c r="AZ46" s="507"/>
      <c r="BA46" s="507"/>
      <c r="BB46" s="507"/>
      <c r="BC46" s="507"/>
      <c r="BD46" s="507"/>
      <c r="BE46" s="507"/>
      <c r="BF46" s="507"/>
      <c r="BG46" s="507"/>
      <c r="BH46" s="507"/>
      <c r="BI46" s="507"/>
      <c r="BJ46" s="507"/>
      <c r="BK46" s="507"/>
      <c r="BL46" s="507"/>
      <c r="BM46" s="507"/>
      <c r="BN46" s="507"/>
      <c r="BO46" s="507"/>
      <c r="BP46" s="507"/>
      <c r="BQ46" s="507"/>
      <c r="BR46" s="507"/>
      <c r="BS46" s="507"/>
      <c r="BT46" s="507"/>
      <c r="BU46" s="507"/>
      <c r="BV46" s="507"/>
      <c r="BW46" s="507"/>
      <c r="BX46" s="507"/>
      <c r="BY46" s="507"/>
      <c r="BZ46" s="507"/>
      <c r="CA46" s="507"/>
      <c r="CB46" s="507"/>
      <c r="CC46" s="507"/>
      <c r="CD46" s="507"/>
      <c r="CE46" s="507"/>
      <c r="CF46" s="507"/>
      <c r="CG46" s="507"/>
      <c r="CH46" s="507"/>
      <c r="CI46" s="507"/>
      <c r="CJ46" s="507"/>
      <c r="CK46" s="507"/>
      <c r="CL46" s="507"/>
      <c r="CM46" s="507"/>
      <c r="CN46" s="507"/>
      <c r="CO46" s="507"/>
      <c r="CP46" s="507"/>
      <c r="CQ46" s="507"/>
      <c r="CR46" s="507"/>
      <c r="CS46" s="507"/>
      <c r="CT46" s="507"/>
      <c r="CU46" s="507"/>
      <c r="CV46" s="507"/>
      <c r="CW46" s="507"/>
      <c r="CX46" s="507"/>
      <c r="CY46" s="507"/>
      <c r="CZ46" s="507"/>
      <c r="DA46" s="507"/>
      <c r="DB46" s="507"/>
      <c r="DC46" s="507"/>
      <c r="DD46" s="507"/>
      <c r="DE46" s="507"/>
      <c r="DF46" s="507"/>
      <c r="DG46" s="507"/>
      <c r="DH46" s="507"/>
      <c r="DI46" s="507"/>
      <c r="DJ46" s="507"/>
      <c r="DK46" s="507"/>
      <c r="DL46" s="507"/>
      <c r="DM46" s="507"/>
      <c r="DN46" s="507"/>
      <c r="DO46" s="507"/>
      <c r="DP46" s="507"/>
      <c r="DQ46" s="507"/>
      <c r="DR46" s="507"/>
      <c r="DS46" s="507"/>
      <c r="DT46" s="507"/>
      <c r="DU46" s="507"/>
      <c r="DV46" s="507"/>
      <c r="DW46" s="507"/>
      <c r="DX46" s="507"/>
      <c r="DY46" s="507"/>
      <c r="DZ46" s="507"/>
      <c r="EA46" s="507"/>
      <c r="EB46" s="507"/>
      <c r="EC46" s="507"/>
      <c r="ED46" s="507"/>
      <c r="EE46" s="507"/>
      <c r="EF46" s="507"/>
      <c r="EG46" s="507"/>
      <c r="EH46" s="507"/>
      <c r="EI46" s="507"/>
      <c r="EJ46" s="507"/>
      <c r="EK46" s="507"/>
      <c r="EL46" s="507"/>
      <c r="EM46" s="507"/>
      <c r="EN46" s="507"/>
      <c r="EO46" s="507"/>
      <c r="EP46" s="507"/>
      <c r="EQ46" s="507"/>
      <c r="ER46" s="507"/>
      <c r="ES46" s="507"/>
      <c r="ET46" s="507"/>
      <c r="EU46" s="507"/>
      <c r="EV46" s="507"/>
      <c r="EW46" s="507"/>
      <c r="EX46" s="507"/>
      <c r="EY46" s="507"/>
      <c r="EZ46" s="507"/>
      <c r="FA46" s="507"/>
      <c r="FB46" s="507"/>
      <c r="FC46" s="507"/>
      <c r="FD46" s="507"/>
      <c r="FE46" s="507"/>
      <c r="FF46" s="507"/>
      <c r="FG46" s="507"/>
      <c r="FH46" s="507"/>
      <c r="FI46" s="507"/>
      <c r="FJ46" s="507"/>
      <c r="FK46" s="507"/>
      <c r="FL46" s="507"/>
      <c r="FM46" s="507"/>
      <c r="FN46" s="507"/>
      <c r="FO46" s="507"/>
      <c r="FP46" s="507"/>
      <c r="FQ46" s="507"/>
      <c r="FR46" s="507"/>
      <c r="FS46" s="507"/>
      <c r="FT46" s="507"/>
      <c r="FU46" s="507"/>
      <c r="FV46" s="507"/>
      <c r="FW46" s="507"/>
      <c r="FX46" s="507"/>
      <c r="FY46" s="507"/>
      <c r="FZ46" s="507"/>
      <c r="GA46" s="507"/>
      <c r="GB46" s="507"/>
      <c r="GC46" s="507"/>
      <c r="GD46" s="507"/>
      <c r="GE46" s="507"/>
      <c r="GF46" s="507"/>
      <c r="GG46" s="507"/>
      <c r="GH46" s="507"/>
      <c r="GI46" s="507"/>
      <c r="GJ46" s="507"/>
      <c r="GK46" s="507"/>
      <c r="GL46" s="507"/>
      <c r="GM46" s="507"/>
      <c r="GN46" s="507"/>
      <c r="GO46" s="507"/>
      <c r="GP46" s="507"/>
      <c r="GQ46" s="507"/>
      <c r="GR46" s="507"/>
      <c r="GS46" s="507"/>
      <c r="GT46" s="507"/>
      <c r="GU46" s="507"/>
      <c r="GV46" s="507"/>
      <c r="GW46" s="507"/>
      <c r="GX46" s="507"/>
      <c r="GY46" s="507"/>
      <c r="GZ46" s="507"/>
      <c r="HA46" s="507"/>
      <c r="HB46" s="507"/>
      <c r="HC46" s="507"/>
      <c r="HD46" s="507"/>
      <c r="HE46" s="507"/>
      <c r="HF46" s="507"/>
      <c r="HG46" s="507"/>
      <c r="HH46" s="507"/>
      <c r="HI46" s="507"/>
      <c r="HJ46" s="507"/>
      <c r="HK46" s="507"/>
      <c r="HL46" s="507"/>
      <c r="HM46" s="507"/>
      <c r="HN46" s="507"/>
      <c r="HO46" s="507"/>
      <c r="HP46" s="507"/>
      <c r="HQ46" s="507"/>
      <c r="HR46" s="507"/>
      <c r="HS46" s="507"/>
      <c r="HT46" s="507"/>
      <c r="HU46" s="507"/>
      <c r="HV46" s="507"/>
      <c r="HW46" s="507"/>
      <c r="HX46" s="507"/>
      <c r="HY46" s="507"/>
      <c r="HZ46" s="507"/>
      <c r="IA46" s="507"/>
      <c r="IB46" s="507"/>
      <c r="IC46" s="507"/>
      <c r="ID46" s="507"/>
      <c r="IE46" s="507"/>
      <c r="IF46" s="507"/>
      <c r="IG46" s="507"/>
      <c r="IH46" s="507"/>
      <c r="II46" s="507"/>
      <c r="IJ46" s="507"/>
      <c r="IK46" s="507"/>
      <c r="IL46" s="507"/>
      <c r="IM46" s="507"/>
      <c r="IN46" s="507"/>
      <c r="IO46" s="507"/>
      <c r="IP46" s="507"/>
      <c r="IQ46" s="507"/>
      <c r="IR46" s="507"/>
      <c r="IS46" s="507"/>
      <c r="IT46" s="507"/>
      <c r="IU46" s="507"/>
    </row>
    <row r="47" spans="1:255" x14ac:dyDescent="0.2">
      <c r="A47" s="409">
        <v>5534.36</v>
      </c>
      <c r="B47" s="715" t="s">
        <v>18</v>
      </c>
      <c r="C47" s="708" t="s">
        <v>530</v>
      </c>
      <c r="D47" s="504" t="s">
        <v>531</v>
      </c>
      <c r="E47" s="710">
        <v>4575.8599999999997</v>
      </c>
      <c r="F47" s="711">
        <v>940.91</v>
      </c>
      <c r="G47" s="712"/>
      <c r="H47" s="713">
        <f t="shared" si="0"/>
        <v>5516.7699999999995</v>
      </c>
      <c r="I47" s="286"/>
      <c r="J47" s="286"/>
      <c r="K47" s="507"/>
      <c r="L47" s="76"/>
      <c r="M47" s="706"/>
      <c r="N47" s="675"/>
      <c r="O47" s="675"/>
      <c r="P47" s="675"/>
      <c r="Q47" s="675"/>
      <c r="R47" s="507"/>
      <c r="S47" s="507"/>
      <c r="T47" s="507"/>
      <c r="U47" s="507"/>
      <c r="V47" s="507"/>
      <c r="W47" s="507"/>
      <c r="X47" s="507"/>
      <c r="Y47" s="507"/>
      <c r="Z47" s="507"/>
      <c r="AA47" s="507"/>
      <c r="AB47" s="507"/>
      <c r="AC47" s="507"/>
      <c r="AD47" s="507"/>
      <c r="AE47" s="507"/>
      <c r="AF47" s="507"/>
      <c r="AG47" s="507"/>
      <c r="AH47" s="507"/>
      <c r="AI47" s="507"/>
      <c r="AJ47" s="507"/>
      <c r="AK47" s="507"/>
      <c r="AL47" s="507"/>
      <c r="AM47" s="507"/>
      <c r="AN47" s="507"/>
      <c r="AO47" s="507"/>
      <c r="AP47" s="507"/>
      <c r="AQ47" s="507"/>
      <c r="AR47" s="507"/>
      <c r="AS47" s="507"/>
      <c r="AT47" s="507"/>
      <c r="AU47" s="507"/>
      <c r="AV47" s="507"/>
      <c r="AW47" s="507"/>
      <c r="AX47" s="507"/>
      <c r="AY47" s="507"/>
      <c r="AZ47" s="507"/>
      <c r="BA47" s="507"/>
      <c r="BB47" s="507"/>
      <c r="BC47" s="507"/>
      <c r="BD47" s="507"/>
      <c r="BE47" s="507"/>
      <c r="BF47" s="507"/>
      <c r="BG47" s="507"/>
      <c r="BH47" s="507"/>
      <c r="BI47" s="507"/>
      <c r="BJ47" s="507"/>
      <c r="BK47" s="507"/>
      <c r="BL47" s="507"/>
      <c r="BM47" s="507"/>
      <c r="BN47" s="507"/>
      <c r="BO47" s="507"/>
      <c r="BP47" s="507"/>
      <c r="BQ47" s="507"/>
      <c r="BR47" s="507"/>
      <c r="BS47" s="507"/>
      <c r="BT47" s="507"/>
      <c r="BU47" s="507"/>
      <c r="BV47" s="507"/>
      <c r="BW47" s="507"/>
      <c r="BX47" s="507"/>
      <c r="BY47" s="507"/>
      <c r="BZ47" s="507"/>
      <c r="CA47" s="507"/>
      <c r="CB47" s="507"/>
      <c r="CC47" s="507"/>
      <c r="CD47" s="507"/>
      <c r="CE47" s="507"/>
      <c r="CF47" s="507"/>
      <c r="CG47" s="507"/>
      <c r="CH47" s="507"/>
      <c r="CI47" s="507"/>
      <c r="CJ47" s="507"/>
      <c r="CK47" s="507"/>
      <c r="CL47" s="507"/>
      <c r="CM47" s="507"/>
      <c r="CN47" s="507"/>
      <c r="CO47" s="507"/>
      <c r="CP47" s="507"/>
      <c r="CQ47" s="507"/>
      <c r="CR47" s="507"/>
      <c r="CS47" s="507"/>
      <c r="CT47" s="507"/>
      <c r="CU47" s="507"/>
      <c r="CV47" s="507"/>
      <c r="CW47" s="507"/>
      <c r="CX47" s="507"/>
      <c r="CY47" s="507"/>
      <c r="CZ47" s="507"/>
      <c r="DA47" s="507"/>
      <c r="DB47" s="507"/>
      <c r="DC47" s="507"/>
      <c r="DD47" s="507"/>
      <c r="DE47" s="507"/>
      <c r="DF47" s="507"/>
      <c r="DG47" s="507"/>
      <c r="DH47" s="507"/>
      <c r="DI47" s="507"/>
      <c r="DJ47" s="507"/>
      <c r="DK47" s="507"/>
      <c r="DL47" s="507"/>
      <c r="DM47" s="507"/>
      <c r="DN47" s="507"/>
      <c r="DO47" s="507"/>
      <c r="DP47" s="507"/>
      <c r="DQ47" s="507"/>
      <c r="DR47" s="507"/>
      <c r="DS47" s="507"/>
      <c r="DT47" s="507"/>
      <c r="DU47" s="507"/>
      <c r="DV47" s="507"/>
      <c r="DW47" s="507"/>
      <c r="DX47" s="507"/>
      <c r="DY47" s="507"/>
      <c r="DZ47" s="507"/>
      <c r="EA47" s="507"/>
      <c r="EB47" s="507"/>
      <c r="EC47" s="507"/>
      <c r="ED47" s="507"/>
      <c r="EE47" s="507"/>
      <c r="EF47" s="507"/>
      <c r="EG47" s="507"/>
      <c r="EH47" s="507"/>
      <c r="EI47" s="507"/>
      <c r="EJ47" s="507"/>
      <c r="EK47" s="507"/>
      <c r="EL47" s="507"/>
      <c r="EM47" s="507"/>
      <c r="EN47" s="507"/>
      <c r="EO47" s="507"/>
      <c r="EP47" s="507"/>
      <c r="EQ47" s="507"/>
      <c r="ER47" s="507"/>
      <c r="ES47" s="507"/>
      <c r="ET47" s="507"/>
      <c r="EU47" s="507"/>
      <c r="EV47" s="507"/>
      <c r="EW47" s="507"/>
      <c r="EX47" s="507"/>
      <c r="EY47" s="507"/>
      <c r="EZ47" s="507"/>
      <c r="FA47" s="507"/>
      <c r="FB47" s="507"/>
      <c r="FC47" s="507"/>
      <c r="FD47" s="507"/>
      <c r="FE47" s="507"/>
      <c r="FF47" s="507"/>
      <c r="FG47" s="507"/>
      <c r="FH47" s="507"/>
      <c r="FI47" s="507"/>
      <c r="FJ47" s="507"/>
      <c r="FK47" s="507"/>
      <c r="FL47" s="507"/>
      <c r="FM47" s="507"/>
      <c r="FN47" s="507"/>
      <c r="FO47" s="507"/>
      <c r="FP47" s="507"/>
      <c r="FQ47" s="507"/>
      <c r="FR47" s="507"/>
      <c r="FS47" s="507"/>
      <c r="FT47" s="507"/>
      <c r="FU47" s="507"/>
      <c r="FV47" s="507"/>
      <c r="FW47" s="507"/>
      <c r="FX47" s="507"/>
      <c r="FY47" s="507"/>
      <c r="FZ47" s="507"/>
      <c r="GA47" s="507"/>
      <c r="GB47" s="507"/>
      <c r="GC47" s="507"/>
      <c r="GD47" s="507"/>
      <c r="GE47" s="507"/>
      <c r="GF47" s="507"/>
      <c r="GG47" s="507"/>
      <c r="GH47" s="507"/>
      <c r="GI47" s="507"/>
      <c r="GJ47" s="507"/>
      <c r="GK47" s="507"/>
      <c r="GL47" s="507"/>
      <c r="GM47" s="507"/>
      <c r="GN47" s="507"/>
      <c r="GO47" s="507"/>
      <c r="GP47" s="507"/>
      <c r="GQ47" s="507"/>
      <c r="GR47" s="507"/>
      <c r="GS47" s="507"/>
      <c r="GT47" s="507"/>
      <c r="GU47" s="507"/>
      <c r="GV47" s="507"/>
      <c r="GW47" s="507"/>
      <c r="GX47" s="507"/>
      <c r="GY47" s="507"/>
      <c r="GZ47" s="507"/>
      <c r="HA47" s="507"/>
      <c r="HB47" s="507"/>
      <c r="HC47" s="507"/>
      <c r="HD47" s="507"/>
      <c r="HE47" s="507"/>
      <c r="HF47" s="507"/>
      <c r="HG47" s="507"/>
      <c r="HH47" s="507"/>
      <c r="HI47" s="507"/>
      <c r="HJ47" s="507"/>
      <c r="HK47" s="507"/>
      <c r="HL47" s="507"/>
      <c r="HM47" s="507"/>
      <c r="HN47" s="507"/>
      <c r="HO47" s="507"/>
      <c r="HP47" s="507"/>
      <c r="HQ47" s="507"/>
      <c r="HR47" s="507"/>
      <c r="HS47" s="507"/>
      <c r="HT47" s="507"/>
      <c r="HU47" s="507"/>
      <c r="HV47" s="507"/>
      <c r="HW47" s="507"/>
      <c r="HX47" s="507"/>
      <c r="HY47" s="507"/>
      <c r="HZ47" s="507"/>
      <c r="IA47" s="507"/>
      <c r="IB47" s="507"/>
      <c r="IC47" s="507"/>
      <c r="ID47" s="507"/>
      <c r="IE47" s="507"/>
      <c r="IF47" s="507"/>
      <c r="IG47" s="507"/>
      <c r="IH47" s="507"/>
      <c r="II47" s="507"/>
      <c r="IJ47" s="507"/>
      <c r="IK47" s="507"/>
      <c r="IL47" s="507"/>
      <c r="IM47" s="507"/>
      <c r="IN47" s="507"/>
      <c r="IO47" s="507"/>
      <c r="IP47" s="507"/>
      <c r="IQ47" s="507"/>
      <c r="IR47" s="507"/>
      <c r="IS47" s="507"/>
      <c r="IT47" s="507"/>
      <c r="IU47" s="507"/>
    </row>
    <row r="48" spans="1:255" x14ac:dyDescent="0.2">
      <c r="A48" s="409">
        <v>3225.32</v>
      </c>
      <c r="B48" s="715" t="s">
        <v>18</v>
      </c>
      <c r="C48" s="708" t="s">
        <v>532</v>
      </c>
      <c r="D48" s="504" t="s">
        <v>533</v>
      </c>
      <c r="E48" s="710">
        <v>3223.28</v>
      </c>
      <c r="F48" s="711">
        <v>269.89999999999998</v>
      </c>
      <c r="G48" s="712"/>
      <c r="H48" s="713">
        <f t="shared" si="0"/>
        <v>3493.1800000000003</v>
      </c>
      <c r="I48" s="286"/>
      <c r="J48" s="286"/>
      <c r="K48" s="507"/>
      <c r="L48" s="76"/>
      <c r="M48" s="706"/>
      <c r="N48" s="675"/>
      <c r="O48" s="675"/>
      <c r="P48" s="675"/>
      <c r="Q48" s="675"/>
      <c r="R48" s="507"/>
      <c r="S48" s="507"/>
      <c r="T48" s="507"/>
      <c r="U48" s="507"/>
      <c r="V48" s="507"/>
      <c r="W48" s="507"/>
      <c r="X48" s="507"/>
      <c r="Y48" s="507"/>
      <c r="Z48" s="507"/>
      <c r="AA48" s="507"/>
      <c r="AB48" s="507"/>
      <c r="AC48" s="507"/>
      <c r="AD48" s="507"/>
      <c r="AE48" s="507"/>
      <c r="AF48" s="507"/>
      <c r="AG48" s="507"/>
      <c r="AH48" s="507"/>
      <c r="AI48" s="507"/>
      <c r="AJ48" s="507"/>
      <c r="AK48" s="507"/>
      <c r="AL48" s="507"/>
      <c r="AM48" s="507"/>
      <c r="AN48" s="507"/>
      <c r="AO48" s="507"/>
      <c r="AP48" s="507"/>
      <c r="AQ48" s="507"/>
      <c r="AR48" s="507"/>
      <c r="AS48" s="507"/>
      <c r="AT48" s="507"/>
      <c r="AU48" s="507"/>
      <c r="AV48" s="507"/>
      <c r="AW48" s="507"/>
      <c r="AX48" s="507"/>
      <c r="AY48" s="507"/>
      <c r="AZ48" s="507"/>
      <c r="BA48" s="507"/>
      <c r="BB48" s="507"/>
      <c r="BC48" s="507"/>
      <c r="BD48" s="507"/>
      <c r="BE48" s="507"/>
      <c r="BF48" s="507"/>
      <c r="BG48" s="507"/>
      <c r="BH48" s="507"/>
      <c r="BI48" s="507"/>
      <c r="BJ48" s="507"/>
      <c r="BK48" s="507"/>
      <c r="BL48" s="507"/>
      <c r="BM48" s="507"/>
      <c r="BN48" s="507"/>
      <c r="BO48" s="507"/>
      <c r="BP48" s="507"/>
      <c r="BQ48" s="507"/>
      <c r="BR48" s="507"/>
      <c r="BS48" s="507"/>
      <c r="BT48" s="507"/>
      <c r="BU48" s="507"/>
      <c r="BV48" s="507"/>
      <c r="BW48" s="507"/>
      <c r="BX48" s="507"/>
      <c r="BY48" s="507"/>
      <c r="BZ48" s="507"/>
      <c r="CA48" s="507"/>
      <c r="CB48" s="507"/>
      <c r="CC48" s="507"/>
      <c r="CD48" s="507"/>
      <c r="CE48" s="507"/>
      <c r="CF48" s="507"/>
      <c r="CG48" s="507"/>
      <c r="CH48" s="507"/>
      <c r="CI48" s="507"/>
      <c r="CJ48" s="507"/>
      <c r="CK48" s="507"/>
      <c r="CL48" s="507"/>
      <c r="CM48" s="507"/>
      <c r="CN48" s="507"/>
      <c r="CO48" s="507"/>
      <c r="CP48" s="507"/>
      <c r="CQ48" s="507"/>
      <c r="CR48" s="507"/>
      <c r="CS48" s="507"/>
      <c r="CT48" s="507"/>
      <c r="CU48" s="507"/>
      <c r="CV48" s="507"/>
      <c r="CW48" s="507"/>
      <c r="CX48" s="507"/>
      <c r="CY48" s="507"/>
      <c r="CZ48" s="507"/>
      <c r="DA48" s="507"/>
      <c r="DB48" s="507"/>
      <c r="DC48" s="507"/>
      <c r="DD48" s="507"/>
      <c r="DE48" s="507"/>
      <c r="DF48" s="507"/>
      <c r="DG48" s="507"/>
      <c r="DH48" s="507"/>
      <c r="DI48" s="507"/>
      <c r="DJ48" s="507"/>
      <c r="DK48" s="507"/>
      <c r="DL48" s="507"/>
      <c r="DM48" s="507"/>
      <c r="DN48" s="507"/>
      <c r="DO48" s="507"/>
      <c r="DP48" s="507"/>
      <c r="DQ48" s="507"/>
      <c r="DR48" s="507"/>
      <c r="DS48" s="507"/>
      <c r="DT48" s="507"/>
      <c r="DU48" s="507"/>
      <c r="DV48" s="507"/>
      <c r="DW48" s="507"/>
      <c r="DX48" s="507"/>
      <c r="DY48" s="507"/>
      <c r="DZ48" s="507"/>
      <c r="EA48" s="507"/>
      <c r="EB48" s="507"/>
      <c r="EC48" s="507"/>
      <c r="ED48" s="507"/>
      <c r="EE48" s="507"/>
      <c r="EF48" s="507"/>
      <c r="EG48" s="507"/>
      <c r="EH48" s="507"/>
      <c r="EI48" s="507"/>
      <c r="EJ48" s="507"/>
      <c r="EK48" s="507"/>
      <c r="EL48" s="507"/>
      <c r="EM48" s="507"/>
      <c r="EN48" s="507"/>
      <c r="EO48" s="507"/>
      <c r="EP48" s="507"/>
      <c r="EQ48" s="507"/>
      <c r="ER48" s="507"/>
      <c r="ES48" s="507"/>
      <c r="ET48" s="507"/>
      <c r="EU48" s="507"/>
      <c r="EV48" s="507"/>
      <c r="EW48" s="507"/>
      <c r="EX48" s="507"/>
      <c r="EY48" s="507"/>
      <c r="EZ48" s="507"/>
      <c r="FA48" s="507"/>
      <c r="FB48" s="507"/>
      <c r="FC48" s="507"/>
      <c r="FD48" s="507"/>
      <c r="FE48" s="507"/>
      <c r="FF48" s="507"/>
      <c r="FG48" s="507"/>
      <c r="FH48" s="507"/>
      <c r="FI48" s="507"/>
      <c r="FJ48" s="507"/>
      <c r="FK48" s="507"/>
      <c r="FL48" s="507"/>
      <c r="FM48" s="507"/>
      <c r="FN48" s="507"/>
      <c r="FO48" s="507"/>
      <c r="FP48" s="507"/>
      <c r="FQ48" s="507"/>
      <c r="FR48" s="507"/>
      <c r="FS48" s="507"/>
      <c r="FT48" s="507"/>
      <c r="FU48" s="507"/>
      <c r="FV48" s="507"/>
      <c r="FW48" s="507"/>
      <c r="FX48" s="507"/>
      <c r="FY48" s="507"/>
      <c r="FZ48" s="507"/>
      <c r="GA48" s="507"/>
      <c r="GB48" s="507"/>
      <c r="GC48" s="507"/>
      <c r="GD48" s="507"/>
      <c r="GE48" s="507"/>
      <c r="GF48" s="507"/>
      <c r="GG48" s="507"/>
      <c r="GH48" s="507"/>
      <c r="GI48" s="507"/>
      <c r="GJ48" s="507"/>
      <c r="GK48" s="507"/>
      <c r="GL48" s="507"/>
      <c r="GM48" s="507"/>
      <c r="GN48" s="507"/>
      <c r="GO48" s="507"/>
      <c r="GP48" s="507"/>
      <c r="GQ48" s="507"/>
      <c r="GR48" s="507"/>
      <c r="GS48" s="507"/>
      <c r="GT48" s="507"/>
      <c r="GU48" s="507"/>
      <c r="GV48" s="507"/>
      <c r="GW48" s="507"/>
      <c r="GX48" s="507"/>
      <c r="GY48" s="507"/>
      <c r="GZ48" s="507"/>
      <c r="HA48" s="507"/>
      <c r="HB48" s="507"/>
      <c r="HC48" s="507"/>
      <c r="HD48" s="507"/>
      <c r="HE48" s="507"/>
      <c r="HF48" s="507"/>
      <c r="HG48" s="507"/>
      <c r="HH48" s="507"/>
      <c r="HI48" s="507"/>
      <c r="HJ48" s="507"/>
      <c r="HK48" s="507"/>
      <c r="HL48" s="507"/>
      <c r="HM48" s="507"/>
      <c r="HN48" s="507"/>
      <c r="HO48" s="507"/>
      <c r="HP48" s="507"/>
      <c r="HQ48" s="507"/>
      <c r="HR48" s="507"/>
      <c r="HS48" s="507"/>
      <c r="HT48" s="507"/>
      <c r="HU48" s="507"/>
      <c r="HV48" s="507"/>
      <c r="HW48" s="507"/>
      <c r="HX48" s="507"/>
      <c r="HY48" s="507"/>
      <c r="HZ48" s="507"/>
      <c r="IA48" s="507"/>
      <c r="IB48" s="507"/>
      <c r="IC48" s="507"/>
      <c r="ID48" s="507"/>
      <c r="IE48" s="507"/>
      <c r="IF48" s="507"/>
      <c r="IG48" s="507"/>
      <c r="IH48" s="507"/>
      <c r="II48" s="507"/>
      <c r="IJ48" s="507"/>
      <c r="IK48" s="507"/>
      <c r="IL48" s="507"/>
      <c r="IM48" s="507"/>
      <c r="IN48" s="507"/>
      <c r="IO48" s="507"/>
      <c r="IP48" s="507"/>
      <c r="IQ48" s="507"/>
      <c r="IR48" s="507"/>
      <c r="IS48" s="507"/>
      <c r="IT48" s="507"/>
      <c r="IU48" s="507"/>
    </row>
    <row r="49" spans="1:255" x14ac:dyDescent="0.2">
      <c r="A49" s="409">
        <v>3421.64</v>
      </c>
      <c r="B49" s="715" t="s">
        <v>18</v>
      </c>
      <c r="C49" s="708" t="s">
        <v>534</v>
      </c>
      <c r="D49" s="504" t="s">
        <v>535</v>
      </c>
      <c r="E49" s="710">
        <v>3315.74</v>
      </c>
      <c r="F49" s="711">
        <v>281.83999999999997</v>
      </c>
      <c r="G49" s="712"/>
      <c r="H49" s="713">
        <f t="shared" si="0"/>
        <v>3597.58</v>
      </c>
      <c r="I49" s="286"/>
      <c r="J49" s="286"/>
      <c r="K49" s="507"/>
      <c r="L49" s="76"/>
      <c r="M49" s="706"/>
      <c r="N49" s="675"/>
      <c r="O49" s="675"/>
      <c r="P49" s="675"/>
      <c r="Q49" s="675"/>
      <c r="R49" s="507"/>
      <c r="S49" s="507"/>
      <c r="T49" s="507"/>
      <c r="U49" s="507"/>
      <c r="V49" s="507"/>
      <c r="W49" s="507"/>
      <c r="X49" s="507"/>
      <c r="Y49" s="507"/>
      <c r="Z49" s="507"/>
      <c r="AA49" s="507"/>
      <c r="AB49" s="507"/>
      <c r="AC49" s="507"/>
      <c r="AD49" s="507"/>
      <c r="AE49" s="507"/>
      <c r="AF49" s="507"/>
      <c r="AG49" s="507"/>
      <c r="AH49" s="507"/>
      <c r="AI49" s="507"/>
      <c r="AJ49" s="507"/>
      <c r="AK49" s="507"/>
      <c r="AL49" s="507"/>
      <c r="AM49" s="507"/>
      <c r="AN49" s="507"/>
      <c r="AO49" s="507"/>
      <c r="AP49" s="507"/>
      <c r="AQ49" s="507"/>
      <c r="AR49" s="507"/>
      <c r="AS49" s="507"/>
      <c r="AT49" s="507"/>
      <c r="AU49" s="507"/>
      <c r="AV49" s="507"/>
      <c r="AW49" s="507"/>
      <c r="AX49" s="507"/>
      <c r="AY49" s="507"/>
      <c r="AZ49" s="507"/>
      <c r="BA49" s="507"/>
      <c r="BB49" s="507"/>
      <c r="BC49" s="507"/>
      <c r="BD49" s="507"/>
      <c r="BE49" s="507"/>
      <c r="BF49" s="507"/>
      <c r="BG49" s="507"/>
      <c r="BH49" s="507"/>
      <c r="BI49" s="507"/>
      <c r="BJ49" s="507"/>
      <c r="BK49" s="507"/>
      <c r="BL49" s="507"/>
      <c r="BM49" s="507"/>
      <c r="BN49" s="507"/>
      <c r="BO49" s="507"/>
      <c r="BP49" s="507"/>
      <c r="BQ49" s="507"/>
      <c r="BR49" s="507"/>
      <c r="BS49" s="507"/>
      <c r="BT49" s="507"/>
      <c r="BU49" s="507"/>
      <c r="BV49" s="507"/>
      <c r="BW49" s="507"/>
      <c r="BX49" s="507"/>
      <c r="BY49" s="507"/>
      <c r="BZ49" s="507"/>
      <c r="CA49" s="507"/>
      <c r="CB49" s="507"/>
      <c r="CC49" s="507"/>
      <c r="CD49" s="507"/>
      <c r="CE49" s="507"/>
      <c r="CF49" s="507"/>
      <c r="CG49" s="507"/>
      <c r="CH49" s="507"/>
      <c r="CI49" s="507"/>
      <c r="CJ49" s="507"/>
      <c r="CK49" s="507"/>
      <c r="CL49" s="507"/>
      <c r="CM49" s="507"/>
      <c r="CN49" s="507"/>
      <c r="CO49" s="507"/>
      <c r="CP49" s="507"/>
      <c r="CQ49" s="507"/>
      <c r="CR49" s="507"/>
      <c r="CS49" s="507"/>
      <c r="CT49" s="507"/>
      <c r="CU49" s="507"/>
      <c r="CV49" s="507"/>
      <c r="CW49" s="507"/>
      <c r="CX49" s="507"/>
      <c r="CY49" s="507"/>
      <c r="CZ49" s="507"/>
      <c r="DA49" s="507"/>
      <c r="DB49" s="507"/>
      <c r="DC49" s="507"/>
      <c r="DD49" s="507"/>
      <c r="DE49" s="507"/>
      <c r="DF49" s="507"/>
      <c r="DG49" s="507"/>
      <c r="DH49" s="507"/>
      <c r="DI49" s="507"/>
      <c r="DJ49" s="507"/>
      <c r="DK49" s="507"/>
      <c r="DL49" s="507"/>
      <c r="DM49" s="507"/>
      <c r="DN49" s="507"/>
      <c r="DO49" s="507"/>
      <c r="DP49" s="507"/>
      <c r="DQ49" s="507"/>
      <c r="DR49" s="507"/>
      <c r="DS49" s="507"/>
      <c r="DT49" s="507"/>
      <c r="DU49" s="507"/>
      <c r="DV49" s="507"/>
      <c r="DW49" s="507"/>
      <c r="DX49" s="507"/>
      <c r="DY49" s="507"/>
      <c r="DZ49" s="507"/>
      <c r="EA49" s="507"/>
      <c r="EB49" s="507"/>
      <c r="EC49" s="507"/>
      <c r="ED49" s="507"/>
      <c r="EE49" s="507"/>
      <c r="EF49" s="507"/>
      <c r="EG49" s="507"/>
      <c r="EH49" s="507"/>
      <c r="EI49" s="507"/>
      <c r="EJ49" s="507"/>
      <c r="EK49" s="507"/>
      <c r="EL49" s="507"/>
      <c r="EM49" s="507"/>
      <c r="EN49" s="507"/>
      <c r="EO49" s="507"/>
      <c r="EP49" s="507"/>
      <c r="EQ49" s="507"/>
      <c r="ER49" s="507"/>
      <c r="ES49" s="507"/>
      <c r="ET49" s="507"/>
      <c r="EU49" s="507"/>
      <c r="EV49" s="507"/>
      <c r="EW49" s="507"/>
      <c r="EX49" s="507"/>
      <c r="EY49" s="507"/>
      <c r="EZ49" s="507"/>
      <c r="FA49" s="507"/>
      <c r="FB49" s="507"/>
      <c r="FC49" s="507"/>
      <c r="FD49" s="507"/>
      <c r="FE49" s="507"/>
      <c r="FF49" s="507"/>
      <c r="FG49" s="507"/>
      <c r="FH49" s="507"/>
      <c r="FI49" s="507"/>
      <c r="FJ49" s="507"/>
      <c r="FK49" s="507"/>
      <c r="FL49" s="507"/>
      <c r="FM49" s="507"/>
      <c r="FN49" s="507"/>
      <c r="FO49" s="507"/>
      <c r="FP49" s="507"/>
      <c r="FQ49" s="507"/>
      <c r="FR49" s="507"/>
      <c r="FS49" s="507"/>
      <c r="FT49" s="507"/>
      <c r="FU49" s="507"/>
      <c r="FV49" s="507"/>
      <c r="FW49" s="507"/>
      <c r="FX49" s="507"/>
      <c r="FY49" s="507"/>
      <c r="FZ49" s="507"/>
      <c r="GA49" s="507"/>
      <c r="GB49" s="507"/>
      <c r="GC49" s="507"/>
      <c r="GD49" s="507"/>
      <c r="GE49" s="507"/>
      <c r="GF49" s="507"/>
      <c r="GG49" s="507"/>
      <c r="GH49" s="507"/>
      <c r="GI49" s="507"/>
      <c r="GJ49" s="507"/>
      <c r="GK49" s="507"/>
      <c r="GL49" s="507"/>
      <c r="GM49" s="507"/>
      <c r="GN49" s="507"/>
      <c r="GO49" s="507"/>
      <c r="GP49" s="507"/>
      <c r="GQ49" s="507"/>
      <c r="GR49" s="507"/>
      <c r="GS49" s="507"/>
      <c r="GT49" s="507"/>
      <c r="GU49" s="507"/>
      <c r="GV49" s="507"/>
      <c r="GW49" s="507"/>
      <c r="GX49" s="507"/>
      <c r="GY49" s="507"/>
      <c r="GZ49" s="507"/>
      <c r="HA49" s="507"/>
      <c r="HB49" s="507"/>
      <c r="HC49" s="507"/>
      <c r="HD49" s="507"/>
      <c r="HE49" s="507"/>
      <c r="HF49" s="507"/>
      <c r="HG49" s="507"/>
      <c r="HH49" s="507"/>
      <c r="HI49" s="507"/>
      <c r="HJ49" s="507"/>
      <c r="HK49" s="507"/>
      <c r="HL49" s="507"/>
      <c r="HM49" s="507"/>
      <c r="HN49" s="507"/>
      <c r="HO49" s="507"/>
      <c r="HP49" s="507"/>
      <c r="HQ49" s="507"/>
      <c r="HR49" s="507"/>
      <c r="HS49" s="507"/>
      <c r="HT49" s="507"/>
      <c r="HU49" s="507"/>
      <c r="HV49" s="507"/>
      <c r="HW49" s="507"/>
      <c r="HX49" s="507"/>
      <c r="HY49" s="507"/>
      <c r="HZ49" s="507"/>
      <c r="IA49" s="507"/>
      <c r="IB49" s="507"/>
      <c r="IC49" s="507"/>
      <c r="ID49" s="507"/>
      <c r="IE49" s="507"/>
      <c r="IF49" s="507"/>
      <c r="IG49" s="507"/>
      <c r="IH49" s="507"/>
      <c r="II49" s="507"/>
      <c r="IJ49" s="507"/>
      <c r="IK49" s="507"/>
      <c r="IL49" s="507"/>
      <c r="IM49" s="507"/>
      <c r="IN49" s="507"/>
      <c r="IO49" s="507"/>
      <c r="IP49" s="507"/>
      <c r="IQ49" s="507"/>
      <c r="IR49" s="507"/>
      <c r="IS49" s="507"/>
      <c r="IT49" s="507"/>
      <c r="IU49" s="507"/>
    </row>
    <row r="50" spans="1:255" x14ac:dyDescent="0.2">
      <c r="A50" s="409">
        <v>1587.48</v>
      </c>
      <c r="B50" s="715" t="s">
        <v>18</v>
      </c>
      <c r="C50" s="708" t="s">
        <v>536</v>
      </c>
      <c r="D50" s="504" t="s">
        <v>537</v>
      </c>
      <c r="E50" s="710">
        <v>1988.21</v>
      </c>
      <c r="F50" s="711">
        <v>9.1199999999999992</v>
      </c>
      <c r="G50" s="712"/>
      <c r="H50" s="713">
        <f t="shared" si="0"/>
        <v>1997.33</v>
      </c>
      <c r="I50" s="286"/>
      <c r="J50" s="286"/>
      <c r="K50" s="507"/>
      <c r="L50" s="76"/>
      <c r="M50" s="706"/>
      <c r="N50" s="675"/>
      <c r="O50" s="675"/>
      <c r="P50" s="675"/>
      <c r="Q50" s="675"/>
      <c r="R50" s="507"/>
      <c r="S50" s="507"/>
      <c r="T50" s="507"/>
      <c r="U50" s="507"/>
      <c r="V50" s="507"/>
      <c r="W50" s="507"/>
      <c r="X50" s="507"/>
      <c r="Y50" s="507"/>
      <c r="Z50" s="507"/>
      <c r="AA50" s="507"/>
      <c r="AB50" s="507"/>
      <c r="AC50" s="507"/>
      <c r="AD50" s="507"/>
      <c r="AE50" s="507"/>
      <c r="AF50" s="507"/>
      <c r="AG50" s="507"/>
      <c r="AH50" s="507"/>
      <c r="AI50" s="507"/>
      <c r="AJ50" s="507"/>
      <c r="AK50" s="507"/>
      <c r="AL50" s="507"/>
      <c r="AM50" s="507"/>
      <c r="AN50" s="507"/>
      <c r="AO50" s="507"/>
      <c r="AP50" s="507"/>
      <c r="AQ50" s="507"/>
      <c r="AR50" s="507"/>
      <c r="AS50" s="507"/>
      <c r="AT50" s="507"/>
      <c r="AU50" s="507"/>
      <c r="AV50" s="507"/>
      <c r="AW50" s="507"/>
      <c r="AX50" s="507"/>
      <c r="AY50" s="507"/>
      <c r="AZ50" s="507"/>
      <c r="BA50" s="507"/>
      <c r="BB50" s="507"/>
      <c r="BC50" s="507"/>
      <c r="BD50" s="507"/>
      <c r="BE50" s="507"/>
      <c r="BF50" s="507"/>
      <c r="BG50" s="507"/>
      <c r="BH50" s="507"/>
      <c r="BI50" s="507"/>
      <c r="BJ50" s="507"/>
      <c r="BK50" s="507"/>
      <c r="BL50" s="507"/>
      <c r="BM50" s="507"/>
      <c r="BN50" s="507"/>
      <c r="BO50" s="507"/>
      <c r="BP50" s="507"/>
      <c r="BQ50" s="507"/>
      <c r="BR50" s="507"/>
      <c r="BS50" s="507"/>
      <c r="BT50" s="507"/>
      <c r="BU50" s="507"/>
      <c r="BV50" s="507"/>
      <c r="BW50" s="507"/>
      <c r="BX50" s="507"/>
      <c r="BY50" s="507"/>
      <c r="BZ50" s="507"/>
      <c r="CA50" s="507"/>
      <c r="CB50" s="507"/>
      <c r="CC50" s="507"/>
      <c r="CD50" s="507"/>
      <c r="CE50" s="507"/>
      <c r="CF50" s="507"/>
      <c r="CG50" s="507"/>
      <c r="CH50" s="507"/>
      <c r="CI50" s="507"/>
      <c r="CJ50" s="507"/>
      <c r="CK50" s="507"/>
      <c r="CL50" s="507"/>
      <c r="CM50" s="507"/>
      <c r="CN50" s="507"/>
      <c r="CO50" s="507"/>
      <c r="CP50" s="507"/>
      <c r="CQ50" s="507"/>
      <c r="CR50" s="507"/>
      <c r="CS50" s="507"/>
      <c r="CT50" s="507"/>
      <c r="CU50" s="507"/>
      <c r="CV50" s="507"/>
      <c r="CW50" s="507"/>
      <c r="CX50" s="507"/>
      <c r="CY50" s="507"/>
      <c r="CZ50" s="507"/>
      <c r="DA50" s="507"/>
      <c r="DB50" s="507"/>
      <c r="DC50" s="507"/>
      <c r="DD50" s="507"/>
      <c r="DE50" s="507"/>
      <c r="DF50" s="507"/>
      <c r="DG50" s="507"/>
      <c r="DH50" s="507"/>
      <c r="DI50" s="507"/>
      <c r="DJ50" s="507"/>
      <c r="DK50" s="507"/>
      <c r="DL50" s="507"/>
      <c r="DM50" s="507"/>
      <c r="DN50" s="507"/>
      <c r="DO50" s="507"/>
      <c r="DP50" s="507"/>
      <c r="DQ50" s="507"/>
      <c r="DR50" s="507"/>
      <c r="DS50" s="507"/>
      <c r="DT50" s="507"/>
      <c r="DU50" s="507"/>
      <c r="DV50" s="507"/>
      <c r="DW50" s="507"/>
      <c r="DX50" s="507"/>
      <c r="DY50" s="507"/>
      <c r="DZ50" s="507"/>
      <c r="EA50" s="507"/>
      <c r="EB50" s="507"/>
      <c r="EC50" s="507"/>
      <c r="ED50" s="507"/>
      <c r="EE50" s="507"/>
      <c r="EF50" s="507"/>
      <c r="EG50" s="507"/>
      <c r="EH50" s="507"/>
      <c r="EI50" s="507"/>
      <c r="EJ50" s="507"/>
      <c r="EK50" s="507"/>
      <c r="EL50" s="507"/>
      <c r="EM50" s="507"/>
      <c r="EN50" s="507"/>
      <c r="EO50" s="507"/>
      <c r="EP50" s="507"/>
      <c r="EQ50" s="507"/>
      <c r="ER50" s="507"/>
      <c r="ES50" s="507"/>
      <c r="ET50" s="507"/>
      <c r="EU50" s="507"/>
      <c r="EV50" s="507"/>
      <c r="EW50" s="507"/>
      <c r="EX50" s="507"/>
      <c r="EY50" s="507"/>
      <c r="EZ50" s="507"/>
      <c r="FA50" s="507"/>
      <c r="FB50" s="507"/>
      <c r="FC50" s="507"/>
      <c r="FD50" s="507"/>
      <c r="FE50" s="507"/>
      <c r="FF50" s="507"/>
      <c r="FG50" s="507"/>
      <c r="FH50" s="507"/>
      <c r="FI50" s="507"/>
      <c r="FJ50" s="507"/>
      <c r="FK50" s="507"/>
      <c r="FL50" s="507"/>
      <c r="FM50" s="507"/>
      <c r="FN50" s="507"/>
      <c r="FO50" s="507"/>
      <c r="FP50" s="507"/>
      <c r="FQ50" s="507"/>
      <c r="FR50" s="507"/>
      <c r="FS50" s="507"/>
      <c r="FT50" s="507"/>
      <c r="FU50" s="507"/>
      <c r="FV50" s="507"/>
      <c r="FW50" s="507"/>
      <c r="FX50" s="507"/>
      <c r="FY50" s="507"/>
      <c r="FZ50" s="507"/>
      <c r="GA50" s="507"/>
      <c r="GB50" s="507"/>
      <c r="GC50" s="507"/>
      <c r="GD50" s="507"/>
      <c r="GE50" s="507"/>
      <c r="GF50" s="507"/>
      <c r="GG50" s="507"/>
      <c r="GH50" s="507"/>
      <c r="GI50" s="507"/>
      <c r="GJ50" s="507"/>
      <c r="GK50" s="507"/>
      <c r="GL50" s="507"/>
      <c r="GM50" s="507"/>
      <c r="GN50" s="507"/>
      <c r="GO50" s="507"/>
      <c r="GP50" s="507"/>
      <c r="GQ50" s="507"/>
      <c r="GR50" s="507"/>
      <c r="GS50" s="507"/>
      <c r="GT50" s="507"/>
      <c r="GU50" s="507"/>
      <c r="GV50" s="507"/>
      <c r="GW50" s="507"/>
      <c r="GX50" s="507"/>
      <c r="GY50" s="507"/>
      <c r="GZ50" s="507"/>
      <c r="HA50" s="507"/>
      <c r="HB50" s="507"/>
      <c r="HC50" s="507"/>
      <c r="HD50" s="507"/>
      <c r="HE50" s="507"/>
      <c r="HF50" s="507"/>
      <c r="HG50" s="507"/>
      <c r="HH50" s="507"/>
      <c r="HI50" s="507"/>
      <c r="HJ50" s="507"/>
      <c r="HK50" s="507"/>
      <c r="HL50" s="507"/>
      <c r="HM50" s="507"/>
      <c r="HN50" s="507"/>
      <c r="HO50" s="507"/>
      <c r="HP50" s="507"/>
      <c r="HQ50" s="507"/>
      <c r="HR50" s="507"/>
      <c r="HS50" s="507"/>
      <c r="HT50" s="507"/>
      <c r="HU50" s="507"/>
      <c r="HV50" s="507"/>
      <c r="HW50" s="507"/>
      <c r="HX50" s="507"/>
      <c r="HY50" s="507"/>
      <c r="HZ50" s="507"/>
      <c r="IA50" s="507"/>
      <c r="IB50" s="507"/>
      <c r="IC50" s="507"/>
      <c r="ID50" s="507"/>
      <c r="IE50" s="507"/>
      <c r="IF50" s="507"/>
      <c r="IG50" s="507"/>
      <c r="IH50" s="507"/>
      <c r="II50" s="507"/>
      <c r="IJ50" s="507"/>
      <c r="IK50" s="507"/>
      <c r="IL50" s="507"/>
      <c r="IM50" s="507"/>
      <c r="IN50" s="507"/>
      <c r="IO50" s="507"/>
      <c r="IP50" s="507"/>
      <c r="IQ50" s="507"/>
      <c r="IR50" s="507"/>
      <c r="IS50" s="507"/>
      <c r="IT50" s="507"/>
      <c r="IU50" s="507"/>
    </row>
    <row r="51" spans="1:255" x14ac:dyDescent="0.2">
      <c r="A51" s="409">
        <v>798.93</v>
      </c>
      <c r="B51" s="715" t="s">
        <v>18</v>
      </c>
      <c r="C51" s="708" t="s">
        <v>538</v>
      </c>
      <c r="D51" s="504" t="s">
        <v>539</v>
      </c>
      <c r="E51" s="710">
        <v>650.82000000000005</v>
      </c>
      <c r="F51" s="711">
        <v>79.87</v>
      </c>
      <c r="G51" s="712"/>
      <c r="H51" s="713">
        <f t="shared" si="0"/>
        <v>730.69</v>
      </c>
      <c r="I51" s="286"/>
      <c r="J51" s="286"/>
      <c r="K51" s="507"/>
      <c r="L51" s="76"/>
      <c r="M51" s="706"/>
      <c r="N51" s="675"/>
      <c r="O51" s="675"/>
      <c r="P51" s="675"/>
      <c r="Q51" s="675"/>
      <c r="R51" s="507"/>
      <c r="S51" s="507"/>
      <c r="T51" s="507"/>
      <c r="U51" s="507"/>
      <c r="V51" s="507"/>
      <c r="W51" s="507"/>
      <c r="X51" s="507"/>
      <c r="Y51" s="507"/>
      <c r="Z51" s="507"/>
      <c r="AA51" s="507"/>
      <c r="AB51" s="507"/>
      <c r="AC51" s="507"/>
      <c r="AD51" s="507"/>
      <c r="AE51" s="507"/>
      <c r="AF51" s="507"/>
      <c r="AG51" s="507"/>
      <c r="AH51" s="507"/>
      <c r="AI51" s="507"/>
      <c r="AJ51" s="507"/>
      <c r="AK51" s="507"/>
      <c r="AL51" s="507"/>
      <c r="AM51" s="507"/>
      <c r="AN51" s="507"/>
      <c r="AO51" s="507"/>
      <c r="AP51" s="507"/>
      <c r="AQ51" s="507"/>
      <c r="AR51" s="507"/>
      <c r="AS51" s="507"/>
      <c r="AT51" s="507"/>
      <c r="AU51" s="507"/>
      <c r="AV51" s="507"/>
      <c r="AW51" s="507"/>
      <c r="AX51" s="507"/>
      <c r="AY51" s="507"/>
      <c r="AZ51" s="507"/>
      <c r="BA51" s="507"/>
      <c r="BB51" s="507"/>
      <c r="BC51" s="507"/>
      <c r="BD51" s="507"/>
      <c r="BE51" s="507"/>
      <c r="BF51" s="507"/>
      <c r="BG51" s="507"/>
      <c r="BH51" s="507"/>
      <c r="BI51" s="507"/>
      <c r="BJ51" s="507"/>
      <c r="BK51" s="507"/>
      <c r="BL51" s="507"/>
      <c r="BM51" s="507"/>
      <c r="BN51" s="507"/>
      <c r="BO51" s="507"/>
      <c r="BP51" s="507"/>
      <c r="BQ51" s="507"/>
      <c r="BR51" s="507"/>
      <c r="BS51" s="507"/>
      <c r="BT51" s="507"/>
      <c r="BU51" s="507"/>
      <c r="BV51" s="507"/>
      <c r="BW51" s="507"/>
      <c r="BX51" s="507"/>
      <c r="BY51" s="507"/>
      <c r="BZ51" s="507"/>
      <c r="CA51" s="507"/>
      <c r="CB51" s="507"/>
      <c r="CC51" s="507"/>
      <c r="CD51" s="507"/>
      <c r="CE51" s="507"/>
      <c r="CF51" s="507"/>
      <c r="CG51" s="507"/>
      <c r="CH51" s="507"/>
      <c r="CI51" s="507"/>
      <c r="CJ51" s="507"/>
      <c r="CK51" s="507"/>
      <c r="CL51" s="507"/>
      <c r="CM51" s="507"/>
      <c r="CN51" s="507"/>
      <c r="CO51" s="507"/>
      <c r="CP51" s="507"/>
      <c r="CQ51" s="507"/>
      <c r="CR51" s="507"/>
      <c r="CS51" s="507"/>
      <c r="CT51" s="507"/>
      <c r="CU51" s="507"/>
      <c r="CV51" s="507"/>
      <c r="CW51" s="507"/>
      <c r="CX51" s="507"/>
      <c r="CY51" s="507"/>
      <c r="CZ51" s="507"/>
      <c r="DA51" s="507"/>
      <c r="DB51" s="507"/>
      <c r="DC51" s="507"/>
      <c r="DD51" s="507"/>
      <c r="DE51" s="507"/>
      <c r="DF51" s="507"/>
      <c r="DG51" s="507"/>
      <c r="DH51" s="507"/>
      <c r="DI51" s="507"/>
      <c r="DJ51" s="507"/>
      <c r="DK51" s="507"/>
      <c r="DL51" s="507"/>
      <c r="DM51" s="507"/>
      <c r="DN51" s="507"/>
      <c r="DO51" s="507"/>
      <c r="DP51" s="507"/>
      <c r="DQ51" s="507"/>
      <c r="DR51" s="507"/>
      <c r="DS51" s="507"/>
      <c r="DT51" s="507"/>
      <c r="DU51" s="507"/>
      <c r="DV51" s="507"/>
      <c r="DW51" s="507"/>
      <c r="DX51" s="507"/>
      <c r="DY51" s="507"/>
      <c r="DZ51" s="507"/>
      <c r="EA51" s="507"/>
      <c r="EB51" s="507"/>
      <c r="EC51" s="507"/>
      <c r="ED51" s="507"/>
      <c r="EE51" s="507"/>
      <c r="EF51" s="507"/>
      <c r="EG51" s="507"/>
      <c r="EH51" s="507"/>
      <c r="EI51" s="507"/>
      <c r="EJ51" s="507"/>
      <c r="EK51" s="507"/>
      <c r="EL51" s="507"/>
      <c r="EM51" s="507"/>
      <c r="EN51" s="507"/>
      <c r="EO51" s="507"/>
      <c r="EP51" s="507"/>
      <c r="EQ51" s="507"/>
      <c r="ER51" s="507"/>
      <c r="ES51" s="507"/>
      <c r="ET51" s="507"/>
      <c r="EU51" s="507"/>
      <c r="EV51" s="507"/>
      <c r="EW51" s="507"/>
      <c r="EX51" s="507"/>
      <c r="EY51" s="507"/>
      <c r="EZ51" s="507"/>
      <c r="FA51" s="507"/>
      <c r="FB51" s="507"/>
      <c r="FC51" s="507"/>
      <c r="FD51" s="507"/>
      <c r="FE51" s="507"/>
      <c r="FF51" s="507"/>
      <c r="FG51" s="507"/>
      <c r="FH51" s="507"/>
      <c r="FI51" s="507"/>
      <c r="FJ51" s="507"/>
      <c r="FK51" s="507"/>
      <c r="FL51" s="507"/>
      <c r="FM51" s="507"/>
      <c r="FN51" s="507"/>
      <c r="FO51" s="507"/>
      <c r="FP51" s="507"/>
      <c r="FQ51" s="507"/>
      <c r="FR51" s="507"/>
      <c r="FS51" s="507"/>
      <c r="FT51" s="507"/>
      <c r="FU51" s="507"/>
      <c r="FV51" s="507"/>
      <c r="FW51" s="507"/>
      <c r="FX51" s="507"/>
      <c r="FY51" s="507"/>
      <c r="FZ51" s="507"/>
      <c r="GA51" s="507"/>
      <c r="GB51" s="507"/>
      <c r="GC51" s="507"/>
      <c r="GD51" s="507"/>
      <c r="GE51" s="507"/>
      <c r="GF51" s="507"/>
      <c r="GG51" s="507"/>
      <c r="GH51" s="507"/>
      <c r="GI51" s="507"/>
      <c r="GJ51" s="507"/>
      <c r="GK51" s="507"/>
      <c r="GL51" s="507"/>
      <c r="GM51" s="507"/>
      <c r="GN51" s="507"/>
      <c r="GO51" s="507"/>
      <c r="GP51" s="507"/>
      <c r="GQ51" s="507"/>
      <c r="GR51" s="507"/>
      <c r="GS51" s="507"/>
      <c r="GT51" s="507"/>
      <c r="GU51" s="507"/>
      <c r="GV51" s="507"/>
      <c r="GW51" s="507"/>
      <c r="GX51" s="507"/>
      <c r="GY51" s="507"/>
      <c r="GZ51" s="507"/>
      <c r="HA51" s="507"/>
      <c r="HB51" s="507"/>
      <c r="HC51" s="507"/>
      <c r="HD51" s="507"/>
      <c r="HE51" s="507"/>
      <c r="HF51" s="507"/>
      <c r="HG51" s="507"/>
      <c r="HH51" s="507"/>
      <c r="HI51" s="507"/>
      <c r="HJ51" s="507"/>
      <c r="HK51" s="507"/>
      <c r="HL51" s="507"/>
      <c r="HM51" s="507"/>
      <c r="HN51" s="507"/>
      <c r="HO51" s="507"/>
      <c r="HP51" s="507"/>
      <c r="HQ51" s="507"/>
      <c r="HR51" s="507"/>
      <c r="HS51" s="507"/>
      <c r="HT51" s="507"/>
      <c r="HU51" s="507"/>
      <c r="HV51" s="507"/>
      <c r="HW51" s="507"/>
      <c r="HX51" s="507"/>
      <c r="HY51" s="507"/>
      <c r="HZ51" s="507"/>
      <c r="IA51" s="507"/>
      <c r="IB51" s="507"/>
      <c r="IC51" s="507"/>
      <c r="ID51" s="507"/>
      <c r="IE51" s="507"/>
      <c r="IF51" s="507"/>
      <c r="IG51" s="507"/>
      <c r="IH51" s="507"/>
      <c r="II51" s="507"/>
      <c r="IJ51" s="507"/>
      <c r="IK51" s="507"/>
      <c r="IL51" s="507"/>
      <c r="IM51" s="507"/>
      <c r="IN51" s="507"/>
      <c r="IO51" s="507"/>
      <c r="IP51" s="507"/>
      <c r="IQ51" s="507"/>
      <c r="IR51" s="507"/>
      <c r="IS51" s="507"/>
      <c r="IT51" s="507"/>
      <c r="IU51" s="507"/>
    </row>
    <row r="52" spans="1:255" x14ac:dyDescent="0.2">
      <c r="A52" s="402">
        <v>5463.06</v>
      </c>
      <c r="B52" s="716" t="s">
        <v>18</v>
      </c>
      <c r="C52" s="717" t="s">
        <v>540</v>
      </c>
      <c r="D52" s="718" t="s">
        <v>541</v>
      </c>
      <c r="E52" s="719">
        <v>4835.75</v>
      </c>
      <c r="F52" s="720">
        <v>677.42</v>
      </c>
      <c r="G52" s="721"/>
      <c r="H52" s="722">
        <f t="shared" si="0"/>
        <v>5513.17</v>
      </c>
      <c r="I52" s="286"/>
      <c r="J52" s="286"/>
      <c r="K52" s="507"/>
      <c r="L52" s="76"/>
      <c r="M52" s="706"/>
      <c r="N52" s="675"/>
      <c r="O52" s="675"/>
      <c r="P52" s="675"/>
      <c r="Q52" s="675"/>
      <c r="R52" s="507"/>
      <c r="S52" s="507"/>
      <c r="T52" s="507"/>
      <c r="U52" s="507"/>
      <c r="V52" s="507"/>
      <c r="W52" s="507"/>
      <c r="X52" s="507"/>
      <c r="Y52" s="507"/>
      <c r="Z52" s="507"/>
      <c r="AA52" s="507"/>
      <c r="AB52" s="507"/>
      <c r="AC52" s="507"/>
      <c r="AD52" s="507"/>
      <c r="AE52" s="507"/>
      <c r="AF52" s="507"/>
      <c r="AG52" s="507"/>
      <c r="AH52" s="507"/>
      <c r="AI52" s="507"/>
      <c r="AJ52" s="507"/>
      <c r="AK52" s="507"/>
      <c r="AL52" s="507"/>
      <c r="AM52" s="507"/>
      <c r="AN52" s="507"/>
      <c r="AO52" s="507"/>
      <c r="AP52" s="507"/>
      <c r="AQ52" s="507"/>
      <c r="AR52" s="507"/>
      <c r="AS52" s="507"/>
      <c r="AT52" s="507"/>
      <c r="AU52" s="507"/>
      <c r="AV52" s="507"/>
      <c r="AW52" s="507"/>
      <c r="AX52" s="507"/>
      <c r="AY52" s="507"/>
      <c r="AZ52" s="507"/>
      <c r="BA52" s="507"/>
      <c r="BB52" s="507"/>
      <c r="BC52" s="507"/>
      <c r="BD52" s="507"/>
      <c r="BE52" s="507"/>
      <c r="BF52" s="507"/>
      <c r="BG52" s="507"/>
      <c r="BH52" s="507"/>
      <c r="BI52" s="507"/>
      <c r="BJ52" s="507"/>
      <c r="BK52" s="507"/>
      <c r="BL52" s="507"/>
      <c r="BM52" s="507"/>
      <c r="BN52" s="507"/>
      <c r="BO52" s="507"/>
      <c r="BP52" s="507"/>
      <c r="BQ52" s="507"/>
      <c r="BR52" s="507"/>
      <c r="BS52" s="507"/>
      <c r="BT52" s="507"/>
      <c r="BU52" s="507"/>
      <c r="BV52" s="507"/>
      <c r="BW52" s="507"/>
      <c r="BX52" s="507"/>
      <c r="BY52" s="507"/>
      <c r="BZ52" s="507"/>
      <c r="CA52" s="507"/>
      <c r="CB52" s="507"/>
      <c r="CC52" s="507"/>
      <c r="CD52" s="507"/>
      <c r="CE52" s="507"/>
      <c r="CF52" s="507"/>
      <c r="CG52" s="507"/>
      <c r="CH52" s="507"/>
      <c r="CI52" s="507"/>
      <c r="CJ52" s="507"/>
      <c r="CK52" s="507"/>
      <c r="CL52" s="507"/>
      <c r="CM52" s="507"/>
      <c r="CN52" s="507"/>
      <c r="CO52" s="507"/>
      <c r="CP52" s="507"/>
      <c r="CQ52" s="507"/>
      <c r="CR52" s="507"/>
      <c r="CS52" s="507"/>
      <c r="CT52" s="507"/>
      <c r="CU52" s="507"/>
      <c r="CV52" s="507"/>
      <c r="CW52" s="507"/>
      <c r="CX52" s="507"/>
      <c r="CY52" s="507"/>
      <c r="CZ52" s="507"/>
      <c r="DA52" s="507"/>
      <c r="DB52" s="507"/>
      <c r="DC52" s="507"/>
      <c r="DD52" s="507"/>
      <c r="DE52" s="507"/>
      <c r="DF52" s="507"/>
      <c r="DG52" s="507"/>
      <c r="DH52" s="507"/>
      <c r="DI52" s="507"/>
      <c r="DJ52" s="507"/>
      <c r="DK52" s="507"/>
      <c r="DL52" s="507"/>
      <c r="DM52" s="507"/>
      <c r="DN52" s="507"/>
      <c r="DO52" s="507"/>
      <c r="DP52" s="507"/>
      <c r="DQ52" s="507"/>
      <c r="DR52" s="507"/>
      <c r="DS52" s="507"/>
      <c r="DT52" s="507"/>
      <c r="DU52" s="507"/>
      <c r="DV52" s="507"/>
      <c r="DW52" s="507"/>
      <c r="DX52" s="507"/>
      <c r="DY52" s="507"/>
      <c r="DZ52" s="507"/>
      <c r="EA52" s="507"/>
      <c r="EB52" s="507"/>
      <c r="EC52" s="507"/>
      <c r="ED52" s="507"/>
      <c r="EE52" s="507"/>
      <c r="EF52" s="507"/>
      <c r="EG52" s="507"/>
      <c r="EH52" s="507"/>
      <c r="EI52" s="507"/>
      <c r="EJ52" s="507"/>
      <c r="EK52" s="507"/>
      <c r="EL52" s="507"/>
      <c r="EM52" s="507"/>
      <c r="EN52" s="507"/>
      <c r="EO52" s="507"/>
      <c r="EP52" s="507"/>
      <c r="EQ52" s="507"/>
      <c r="ER52" s="507"/>
      <c r="ES52" s="507"/>
      <c r="ET52" s="507"/>
      <c r="EU52" s="507"/>
      <c r="EV52" s="507"/>
      <c r="EW52" s="507"/>
      <c r="EX52" s="507"/>
      <c r="EY52" s="507"/>
      <c r="EZ52" s="507"/>
      <c r="FA52" s="507"/>
      <c r="FB52" s="507"/>
      <c r="FC52" s="507"/>
      <c r="FD52" s="507"/>
      <c r="FE52" s="507"/>
      <c r="FF52" s="507"/>
      <c r="FG52" s="507"/>
      <c r="FH52" s="507"/>
      <c r="FI52" s="507"/>
      <c r="FJ52" s="507"/>
      <c r="FK52" s="507"/>
      <c r="FL52" s="507"/>
      <c r="FM52" s="507"/>
      <c r="FN52" s="507"/>
      <c r="FO52" s="507"/>
      <c r="FP52" s="507"/>
      <c r="FQ52" s="507"/>
      <c r="FR52" s="507"/>
      <c r="FS52" s="507"/>
      <c r="FT52" s="507"/>
      <c r="FU52" s="507"/>
      <c r="FV52" s="507"/>
      <c r="FW52" s="507"/>
      <c r="FX52" s="507"/>
      <c r="FY52" s="507"/>
      <c r="FZ52" s="507"/>
      <c r="GA52" s="507"/>
      <c r="GB52" s="507"/>
      <c r="GC52" s="507"/>
      <c r="GD52" s="507"/>
      <c r="GE52" s="507"/>
      <c r="GF52" s="507"/>
      <c r="GG52" s="507"/>
      <c r="GH52" s="507"/>
      <c r="GI52" s="507"/>
      <c r="GJ52" s="507"/>
      <c r="GK52" s="507"/>
      <c r="GL52" s="507"/>
      <c r="GM52" s="507"/>
      <c r="GN52" s="507"/>
      <c r="GO52" s="507"/>
      <c r="GP52" s="507"/>
      <c r="GQ52" s="507"/>
      <c r="GR52" s="507"/>
      <c r="GS52" s="507"/>
      <c r="GT52" s="507"/>
      <c r="GU52" s="507"/>
      <c r="GV52" s="507"/>
      <c r="GW52" s="507"/>
      <c r="GX52" s="507"/>
      <c r="GY52" s="507"/>
      <c r="GZ52" s="507"/>
      <c r="HA52" s="507"/>
      <c r="HB52" s="507"/>
      <c r="HC52" s="507"/>
      <c r="HD52" s="507"/>
      <c r="HE52" s="507"/>
      <c r="HF52" s="507"/>
      <c r="HG52" s="507"/>
      <c r="HH52" s="507"/>
      <c r="HI52" s="507"/>
      <c r="HJ52" s="507"/>
      <c r="HK52" s="507"/>
      <c r="HL52" s="507"/>
      <c r="HM52" s="507"/>
      <c r="HN52" s="507"/>
      <c r="HO52" s="507"/>
      <c r="HP52" s="507"/>
      <c r="HQ52" s="507"/>
      <c r="HR52" s="507"/>
      <c r="HS52" s="507"/>
      <c r="HT52" s="507"/>
      <c r="HU52" s="507"/>
      <c r="HV52" s="507"/>
      <c r="HW52" s="507"/>
      <c r="HX52" s="507"/>
      <c r="HY52" s="507"/>
      <c r="HZ52" s="507"/>
      <c r="IA52" s="507"/>
      <c r="IB52" s="507"/>
      <c r="IC52" s="507"/>
      <c r="ID52" s="507"/>
      <c r="IE52" s="507"/>
      <c r="IF52" s="507"/>
      <c r="IG52" s="507"/>
      <c r="IH52" s="507"/>
      <c r="II52" s="507"/>
      <c r="IJ52" s="507"/>
      <c r="IK52" s="507"/>
      <c r="IL52" s="507"/>
      <c r="IM52" s="507"/>
      <c r="IN52" s="507"/>
      <c r="IO52" s="507"/>
      <c r="IP52" s="507"/>
      <c r="IQ52" s="507"/>
      <c r="IR52" s="507"/>
      <c r="IS52" s="507"/>
      <c r="IT52" s="507"/>
      <c r="IU52" s="507"/>
    </row>
    <row r="53" spans="1:255" x14ac:dyDescent="0.2">
      <c r="A53" s="409">
        <v>2074.91</v>
      </c>
      <c r="B53" s="715" t="s">
        <v>18</v>
      </c>
      <c r="C53" s="708" t="s">
        <v>542</v>
      </c>
      <c r="D53" s="504" t="s">
        <v>543</v>
      </c>
      <c r="E53" s="710">
        <v>2037.9</v>
      </c>
      <c r="F53" s="711">
        <v>23.68</v>
      </c>
      <c r="G53" s="712"/>
      <c r="H53" s="713">
        <f>+E53+F53</f>
        <v>2061.58</v>
      </c>
      <c r="I53" s="286"/>
      <c r="J53" s="287"/>
      <c r="K53" s="507"/>
      <c r="L53" s="76"/>
      <c r="M53" s="706"/>
      <c r="N53" s="675"/>
      <c r="O53" s="675"/>
      <c r="P53" s="675"/>
      <c r="Q53" s="675"/>
      <c r="R53" s="507"/>
      <c r="S53" s="507"/>
      <c r="T53" s="507"/>
      <c r="U53" s="507"/>
      <c r="V53" s="507"/>
      <c r="W53" s="507"/>
      <c r="X53" s="507"/>
      <c r="Y53" s="507"/>
      <c r="Z53" s="507"/>
      <c r="AA53" s="507"/>
      <c r="AB53" s="507"/>
      <c r="AC53" s="507"/>
      <c r="AD53" s="507"/>
      <c r="AE53" s="507"/>
      <c r="AF53" s="507"/>
      <c r="AG53" s="507"/>
      <c r="AH53" s="507"/>
      <c r="AI53" s="507"/>
      <c r="AJ53" s="507"/>
      <c r="AK53" s="507"/>
      <c r="AL53" s="507"/>
      <c r="AM53" s="507"/>
      <c r="AN53" s="507"/>
      <c r="AO53" s="507"/>
      <c r="AP53" s="507"/>
      <c r="AQ53" s="507"/>
      <c r="AR53" s="507"/>
      <c r="AS53" s="507"/>
      <c r="AT53" s="507"/>
      <c r="AU53" s="507"/>
      <c r="AV53" s="507"/>
      <c r="AW53" s="507"/>
      <c r="AX53" s="507"/>
      <c r="AY53" s="507"/>
      <c r="AZ53" s="507"/>
      <c r="BA53" s="507"/>
      <c r="BB53" s="507"/>
      <c r="BC53" s="507"/>
      <c r="BD53" s="507"/>
      <c r="BE53" s="507"/>
      <c r="BF53" s="507"/>
      <c r="BG53" s="507"/>
      <c r="BH53" s="507"/>
      <c r="BI53" s="507"/>
      <c r="BJ53" s="507"/>
      <c r="BK53" s="507"/>
      <c r="BL53" s="507"/>
      <c r="BM53" s="507"/>
      <c r="BN53" s="507"/>
      <c r="BO53" s="507"/>
      <c r="BP53" s="507"/>
      <c r="BQ53" s="507"/>
      <c r="BR53" s="507"/>
      <c r="BS53" s="507"/>
      <c r="BT53" s="507"/>
      <c r="BU53" s="507"/>
      <c r="BV53" s="507"/>
      <c r="BW53" s="507"/>
      <c r="BX53" s="507"/>
      <c r="BY53" s="507"/>
      <c r="BZ53" s="507"/>
      <c r="CA53" s="507"/>
      <c r="CB53" s="507"/>
      <c r="CC53" s="507"/>
      <c r="CD53" s="507"/>
      <c r="CE53" s="507"/>
      <c r="CF53" s="507"/>
      <c r="CG53" s="507"/>
      <c r="CH53" s="507"/>
      <c r="CI53" s="507"/>
      <c r="CJ53" s="507"/>
      <c r="CK53" s="507"/>
      <c r="CL53" s="507"/>
      <c r="CM53" s="507"/>
      <c r="CN53" s="507"/>
      <c r="CO53" s="507"/>
      <c r="CP53" s="507"/>
      <c r="CQ53" s="507"/>
      <c r="CR53" s="507"/>
      <c r="CS53" s="507"/>
      <c r="CT53" s="507"/>
      <c r="CU53" s="507"/>
      <c r="CV53" s="507"/>
      <c r="CW53" s="507"/>
      <c r="CX53" s="507"/>
      <c r="CY53" s="507"/>
      <c r="CZ53" s="507"/>
      <c r="DA53" s="507"/>
      <c r="DB53" s="507"/>
      <c r="DC53" s="507"/>
      <c r="DD53" s="507"/>
      <c r="DE53" s="507"/>
      <c r="DF53" s="507"/>
      <c r="DG53" s="507"/>
      <c r="DH53" s="507"/>
      <c r="DI53" s="507"/>
      <c r="DJ53" s="507"/>
      <c r="DK53" s="507"/>
      <c r="DL53" s="507"/>
      <c r="DM53" s="507"/>
      <c r="DN53" s="507"/>
      <c r="DO53" s="507"/>
      <c r="DP53" s="507"/>
      <c r="DQ53" s="507"/>
      <c r="DR53" s="507"/>
      <c r="DS53" s="507"/>
      <c r="DT53" s="507"/>
      <c r="DU53" s="507"/>
      <c r="DV53" s="507"/>
      <c r="DW53" s="507"/>
      <c r="DX53" s="507"/>
      <c r="DY53" s="507"/>
      <c r="DZ53" s="507"/>
      <c r="EA53" s="507"/>
      <c r="EB53" s="507"/>
      <c r="EC53" s="507"/>
      <c r="ED53" s="507"/>
      <c r="EE53" s="507"/>
      <c r="EF53" s="507"/>
      <c r="EG53" s="507"/>
      <c r="EH53" s="507"/>
      <c r="EI53" s="507"/>
      <c r="EJ53" s="507"/>
      <c r="EK53" s="507"/>
      <c r="EL53" s="507"/>
      <c r="EM53" s="507"/>
      <c r="EN53" s="507"/>
      <c r="EO53" s="507"/>
      <c r="EP53" s="507"/>
      <c r="EQ53" s="507"/>
      <c r="ER53" s="507"/>
      <c r="ES53" s="507"/>
      <c r="ET53" s="507"/>
      <c r="EU53" s="507"/>
      <c r="EV53" s="507"/>
      <c r="EW53" s="507"/>
      <c r="EX53" s="507"/>
      <c r="EY53" s="507"/>
      <c r="EZ53" s="507"/>
      <c r="FA53" s="507"/>
      <c r="FB53" s="507"/>
      <c r="FC53" s="507"/>
      <c r="FD53" s="507"/>
      <c r="FE53" s="507"/>
      <c r="FF53" s="507"/>
      <c r="FG53" s="507"/>
      <c r="FH53" s="507"/>
      <c r="FI53" s="507"/>
      <c r="FJ53" s="507"/>
      <c r="FK53" s="507"/>
      <c r="FL53" s="507"/>
      <c r="FM53" s="507"/>
      <c r="FN53" s="507"/>
      <c r="FO53" s="507"/>
      <c r="FP53" s="507"/>
      <c r="FQ53" s="507"/>
      <c r="FR53" s="507"/>
      <c r="FS53" s="507"/>
      <c r="FT53" s="507"/>
      <c r="FU53" s="507"/>
      <c r="FV53" s="507"/>
      <c r="FW53" s="507"/>
      <c r="FX53" s="507"/>
      <c r="FY53" s="507"/>
      <c r="FZ53" s="507"/>
      <c r="GA53" s="507"/>
      <c r="GB53" s="507"/>
      <c r="GC53" s="507"/>
      <c r="GD53" s="507"/>
      <c r="GE53" s="507"/>
      <c r="GF53" s="507"/>
      <c r="GG53" s="507"/>
      <c r="GH53" s="507"/>
      <c r="GI53" s="507"/>
      <c r="GJ53" s="507"/>
      <c r="GK53" s="507"/>
      <c r="GL53" s="507"/>
      <c r="GM53" s="507"/>
      <c r="GN53" s="507"/>
      <c r="GO53" s="507"/>
      <c r="GP53" s="507"/>
      <c r="GQ53" s="507"/>
      <c r="GR53" s="507"/>
      <c r="GS53" s="507"/>
      <c r="GT53" s="507"/>
      <c r="GU53" s="507"/>
      <c r="GV53" s="507"/>
      <c r="GW53" s="507"/>
      <c r="GX53" s="507"/>
      <c r="GY53" s="507"/>
      <c r="GZ53" s="507"/>
      <c r="HA53" s="507"/>
      <c r="HB53" s="507"/>
      <c r="HC53" s="507"/>
      <c r="HD53" s="507"/>
      <c r="HE53" s="507"/>
      <c r="HF53" s="507"/>
      <c r="HG53" s="507"/>
      <c r="HH53" s="507"/>
      <c r="HI53" s="507"/>
      <c r="HJ53" s="507"/>
      <c r="HK53" s="507"/>
      <c r="HL53" s="507"/>
      <c r="HM53" s="507"/>
      <c r="HN53" s="507"/>
      <c r="HO53" s="507"/>
      <c r="HP53" s="507"/>
      <c r="HQ53" s="507"/>
      <c r="HR53" s="507"/>
      <c r="HS53" s="507"/>
      <c r="HT53" s="507"/>
      <c r="HU53" s="507"/>
      <c r="HV53" s="507"/>
      <c r="HW53" s="507"/>
      <c r="HX53" s="507"/>
      <c r="HY53" s="507"/>
      <c r="HZ53" s="507"/>
      <c r="IA53" s="507"/>
      <c r="IB53" s="507"/>
      <c r="IC53" s="507"/>
      <c r="ID53" s="507"/>
      <c r="IE53" s="507"/>
      <c r="IF53" s="507"/>
      <c r="IG53" s="507"/>
      <c r="IH53" s="507"/>
      <c r="II53" s="507"/>
      <c r="IJ53" s="507"/>
      <c r="IK53" s="507"/>
      <c r="IL53" s="507"/>
      <c r="IM53" s="507"/>
      <c r="IN53" s="507"/>
      <c r="IO53" s="507"/>
      <c r="IP53" s="507"/>
      <c r="IQ53" s="507"/>
      <c r="IR53" s="507"/>
      <c r="IS53" s="507"/>
      <c r="IT53" s="507"/>
      <c r="IU53" s="507"/>
    </row>
    <row r="54" spans="1:255" x14ac:dyDescent="0.2">
      <c r="A54" s="409">
        <v>1688.78</v>
      </c>
      <c r="B54" s="715" t="s">
        <v>18</v>
      </c>
      <c r="C54" s="708" t="s">
        <v>544</v>
      </c>
      <c r="D54" s="504" t="s">
        <v>545</v>
      </c>
      <c r="E54" s="710">
        <v>1573.2</v>
      </c>
      <c r="F54" s="711">
        <v>106.29</v>
      </c>
      <c r="G54" s="712"/>
      <c r="H54" s="713">
        <f t="shared" ref="H54:H94" si="1">+E54+F54</f>
        <v>1679.49</v>
      </c>
      <c r="I54" s="286"/>
      <c r="J54" s="286"/>
      <c r="K54" s="507"/>
      <c r="L54" s="76"/>
      <c r="M54" s="706"/>
      <c r="N54" s="675"/>
      <c r="O54" s="675"/>
      <c r="P54" s="675"/>
      <c r="Q54" s="675"/>
      <c r="R54" s="507"/>
      <c r="S54" s="507"/>
      <c r="T54" s="507"/>
      <c r="U54" s="507"/>
      <c r="V54" s="507"/>
      <c r="W54" s="507"/>
      <c r="X54" s="507"/>
      <c r="Y54" s="507"/>
      <c r="Z54" s="507"/>
      <c r="AA54" s="507"/>
      <c r="AB54" s="507"/>
      <c r="AC54" s="507"/>
      <c r="AD54" s="507"/>
      <c r="AE54" s="507"/>
      <c r="AF54" s="507"/>
      <c r="AG54" s="507"/>
      <c r="AH54" s="507"/>
      <c r="AI54" s="507"/>
      <c r="AJ54" s="507"/>
      <c r="AK54" s="507"/>
      <c r="AL54" s="507"/>
      <c r="AM54" s="507"/>
      <c r="AN54" s="507"/>
      <c r="AO54" s="507"/>
      <c r="AP54" s="507"/>
      <c r="AQ54" s="507"/>
      <c r="AR54" s="507"/>
      <c r="AS54" s="507"/>
      <c r="AT54" s="507"/>
      <c r="AU54" s="507"/>
      <c r="AV54" s="507"/>
      <c r="AW54" s="507"/>
      <c r="AX54" s="507"/>
      <c r="AY54" s="507"/>
      <c r="AZ54" s="507"/>
      <c r="BA54" s="507"/>
      <c r="BB54" s="507"/>
      <c r="BC54" s="507"/>
      <c r="BD54" s="507"/>
      <c r="BE54" s="507"/>
      <c r="BF54" s="507"/>
      <c r="BG54" s="507"/>
      <c r="BH54" s="507"/>
      <c r="BI54" s="507"/>
      <c r="BJ54" s="507"/>
      <c r="BK54" s="507"/>
      <c r="BL54" s="507"/>
      <c r="BM54" s="507"/>
      <c r="BN54" s="507"/>
      <c r="BO54" s="507"/>
      <c r="BP54" s="507"/>
      <c r="BQ54" s="507"/>
      <c r="BR54" s="507"/>
      <c r="BS54" s="507"/>
      <c r="BT54" s="507"/>
      <c r="BU54" s="507"/>
      <c r="BV54" s="507"/>
      <c r="BW54" s="507"/>
      <c r="BX54" s="507"/>
      <c r="BY54" s="507"/>
      <c r="BZ54" s="507"/>
      <c r="CA54" s="507"/>
      <c r="CB54" s="507"/>
      <c r="CC54" s="507"/>
      <c r="CD54" s="507"/>
      <c r="CE54" s="507"/>
      <c r="CF54" s="507"/>
      <c r="CG54" s="507"/>
      <c r="CH54" s="507"/>
      <c r="CI54" s="507"/>
      <c r="CJ54" s="507"/>
      <c r="CK54" s="507"/>
      <c r="CL54" s="507"/>
      <c r="CM54" s="507"/>
      <c r="CN54" s="507"/>
      <c r="CO54" s="507"/>
      <c r="CP54" s="507"/>
      <c r="CQ54" s="507"/>
      <c r="CR54" s="507"/>
      <c r="CS54" s="507"/>
      <c r="CT54" s="507"/>
      <c r="CU54" s="507"/>
      <c r="CV54" s="507"/>
      <c r="CW54" s="507"/>
      <c r="CX54" s="507"/>
      <c r="CY54" s="507"/>
      <c r="CZ54" s="507"/>
      <c r="DA54" s="507"/>
      <c r="DB54" s="507"/>
      <c r="DC54" s="507"/>
      <c r="DD54" s="507"/>
      <c r="DE54" s="507"/>
      <c r="DF54" s="507"/>
      <c r="DG54" s="507"/>
      <c r="DH54" s="507"/>
      <c r="DI54" s="507"/>
      <c r="DJ54" s="507"/>
      <c r="DK54" s="507"/>
      <c r="DL54" s="507"/>
      <c r="DM54" s="507"/>
      <c r="DN54" s="507"/>
      <c r="DO54" s="507"/>
      <c r="DP54" s="507"/>
      <c r="DQ54" s="507"/>
      <c r="DR54" s="507"/>
      <c r="DS54" s="507"/>
      <c r="DT54" s="507"/>
      <c r="DU54" s="507"/>
      <c r="DV54" s="507"/>
      <c r="DW54" s="507"/>
      <c r="DX54" s="507"/>
      <c r="DY54" s="507"/>
      <c r="DZ54" s="507"/>
      <c r="EA54" s="507"/>
      <c r="EB54" s="507"/>
      <c r="EC54" s="507"/>
      <c r="ED54" s="507"/>
      <c r="EE54" s="507"/>
      <c r="EF54" s="507"/>
      <c r="EG54" s="507"/>
      <c r="EH54" s="507"/>
      <c r="EI54" s="507"/>
      <c r="EJ54" s="507"/>
      <c r="EK54" s="507"/>
      <c r="EL54" s="507"/>
      <c r="EM54" s="507"/>
      <c r="EN54" s="507"/>
      <c r="EO54" s="507"/>
      <c r="EP54" s="507"/>
      <c r="EQ54" s="507"/>
      <c r="ER54" s="507"/>
      <c r="ES54" s="507"/>
      <c r="ET54" s="507"/>
      <c r="EU54" s="507"/>
      <c r="EV54" s="507"/>
      <c r="EW54" s="507"/>
      <c r="EX54" s="507"/>
      <c r="EY54" s="507"/>
      <c r="EZ54" s="507"/>
      <c r="FA54" s="507"/>
      <c r="FB54" s="507"/>
      <c r="FC54" s="507"/>
      <c r="FD54" s="507"/>
      <c r="FE54" s="507"/>
      <c r="FF54" s="507"/>
      <c r="FG54" s="507"/>
      <c r="FH54" s="507"/>
      <c r="FI54" s="507"/>
      <c r="FJ54" s="507"/>
      <c r="FK54" s="507"/>
      <c r="FL54" s="507"/>
      <c r="FM54" s="507"/>
      <c r="FN54" s="507"/>
      <c r="FO54" s="507"/>
      <c r="FP54" s="507"/>
      <c r="FQ54" s="507"/>
      <c r="FR54" s="507"/>
      <c r="FS54" s="507"/>
      <c r="FT54" s="507"/>
      <c r="FU54" s="507"/>
      <c r="FV54" s="507"/>
      <c r="FW54" s="507"/>
      <c r="FX54" s="507"/>
      <c r="FY54" s="507"/>
      <c r="FZ54" s="507"/>
      <c r="GA54" s="507"/>
      <c r="GB54" s="507"/>
      <c r="GC54" s="507"/>
      <c r="GD54" s="507"/>
      <c r="GE54" s="507"/>
      <c r="GF54" s="507"/>
      <c r="GG54" s="507"/>
      <c r="GH54" s="507"/>
      <c r="GI54" s="507"/>
      <c r="GJ54" s="507"/>
      <c r="GK54" s="507"/>
      <c r="GL54" s="507"/>
      <c r="GM54" s="507"/>
      <c r="GN54" s="507"/>
      <c r="GO54" s="507"/>
      <c r="GP54" s="507"/>
      <c r="GQ54" s="507"/>
      <c r="GR54" s="507"/>
      <c r="GS54" s="507"/>
      <c r="GT54" s="507"/>
      <c r="GU54" s="507"/>
      <c r="GV54" s="507"/>
      <c r="GW54" s="507"/>
      <c r="GX54" s="507"/>
      <c r="GY54" s="507"/>
      <c r="GZ54" s="507"/>
      <c r="HA54" s="507"/>
      <c r="HB54" s="507"/>
      <c r="HC54" s="507"/>
      <c r="HD54" s="507"/>
      <c r="HE54" s="507"/>
      <c r="HF54" s="507"/>
      <c r="HG54" s="507"/>
      <c r="HH54" s="507"/>
      <c r="HI54" s="507"/>
      <c r="HJ54" s="507"/>
      <c r="HK54" s="507"/>
      <c r="HL54" s="507"/>
      <c r="HM54" s="507"/>
      <c r="HN54" s="507"/>
      <c r="HO54" s="507"/>
      <c r="HP54" s="507"/>
      <c r="HQ54" s="507"/>
      <c r="HR54" s="507"/>
      <c r="HS54" s="507"/>
      <c r="HT54" s="507"/>
      <c r="HU54" s="507"/>
      <c r="HV54" s="507"/>
      <c r="HW54" s="507"/>
      <c r="HX54" s="507"/>
      <c r="HY54" s="507"/>
      <c r="HZ54" s="507"/>
      <c r="IA54" s="507"/>
      <c r="IB54" s="507"/>
      <c r="IC54" s="507"/>
      <c r="ID54" s="507"/>
      <c r="IE54" s="507"/>
      <c r="IF54" s="507"/>
      <c r="IG54" s="507"/>
      <c r="IH54" s="507"/>
      <c r="II54" s="507"/>
      <c r="IJ54" s="507"/>
      <c r="IK54" s="507"/>
      <c r="IL54" s="507"/>
      <c r="IM54" s="507"/>
      <c r="IN54" s="507"/>
      <c r="IO54" s="507"/>
      <c r="IP54" s="507"/>
      <c r="IQ54" s="507"/>
      <c r="IR54" s="507"/>
      <c r="IS54" s="507"/>
      <c r="IT54" s="507"/>
      <c r="IU54" s="507"/>
    </row>
    <row r="55" spans="1:255" x14ac:dyDescent="0.2">
      <c r="A55" s="409">
        <v>5154.8599999999997</v>
      </c>
      <c r="B55" s="715" t="s">
        <v>18</v>
      </c>
      <c r="C55" s="708" t="s">
        <v>546</v>
      </c>
      <c r="D55" s="504" t="s">
        <v>547</v>
      </c>
      <c r="E55" s="710">
        <v>2934.99</v>
      </c>
      <c r="F55" s="711">
        <v>971.09</v>
      </c>
      <c r="G55" s="712"/>
      <c r="H55" s="713">
        <f t="shared" si="1"/>
        <v>3906.08</v>
      </c>
      <c r="I55" s="286"/>
      <c r="J55" s="286"/>
      <c r="K55" s="507"/>
      <c r="L55" s="76"/>
      <c r="M55" s="706"/>
      <c r="N55" s="675"/>
      <c r="O55" s="675"/>
      <c r="P55" s="675"/>
      <c r="Q55" s="675"/>
      <c r="R55" s="507"/>
      <c r="S55" s="507"/>
      <c r="T55" s="507"/>
      <c r="U55" s="507"/>
      <c r="V55" s="507"/>
      <c r="W55" s="507"/>
      <c r="X55" s="507"/>
      <c r="Y55" s="507"/>
      <c r="Z55" s="507"/>
      <c r="AA55" s="507"/>
      <c r="AB55" s="507"/>
      <c r="AC55" s="507"/>
      <c r="AD55" s="507"/>
      <c r="AE55" s="507"/>
      <c r="AF55" s="507"/>
      <c r="AG55" s="507"/>
      <c r="AH55" s="507"/>
      <c r="AI55" s="507"/>
      <c r="AJ55" s="507"/>
      <c r="AK55" s="507"/>
      <c r="AL55" s="507"/>
      <c r="AM55" s="507"/>
      <c r="AN55" s="507"/>
      <c r="AO55" s="507"/>
      <c r="AP55" s="507"/>
      <c r="AQ55" s="507"/>
      <c r="AR55" s="507"/>
      <c r="AS55" s="507"/>
      <c r="AT55" s="507"/>
      <c r="AU55" s="507"/>
      <c r="AV55" s="507"/>
      <c r="AW55" s="507"/>
      <c r="AX55" s="507"/>
      <c r="AY55" s="507"/>
      <c r="AZ55" s="507"/>
      <c r="BA55" s="507"/>
      <c r="BB55" s="507"/>
      <c r="BC55" s="507"/>
      <c r="BD55" s="507"/>
      <c r="BE55" s="507"/>
      <c r="BF55" s="507"/>
      <c r="BG55" s="507"/>
      <c r="BH55" s="507"/>
      <c r="BI55" s="507"/>
      <c r="BJ55" s="507"/>
      <c r="BK55" s="507"/>
      <c r="BL55" s="507"/>
      <c r="BM55" s="507"/>
      <c r="BN55" s="507"/>
      <c r="BO55" s="507"/>
      <c r="BP55" s="507"/>
      <c r="BQ55" s="507"/>
      <c r="BR55" s="507"/>
      <c r="BS55" s="507"/>
      <c r="BT55" s="507"/>
      <c r="BU55" s="507"/>
      <c r="BV55" s="507"/>
      <c r="BW55" s="507"/>
      <c r="BX55" s="507"/>
      <c r="BY55" s="507"/>
      <c r="BZ55" s="507"/>
      <c r="CA55" s="507"/>
      <c r="CB55" s="507"/>
      <c r="CC55" s="507"/>
      <c r="CD55" s="507"/>
      <c r="CE55" s="507"/>
      <c r="CF55" s="507"/>
      <c r="CG55" s="507"/>
      <c r="CH55" s="507"/>
      <c r="CI55" s="507"/>
      <c r="CJ55" s="507"/>
      <c r="CK55" s="507"/>
      <c r="CL55" s="507"/>
      <c r="CM55" s="507"/>
      <c r="CN55" s="507"/>
      <c r="CO55" s="507"/>
      <c r="CP55" s="507"/>
      <c r="CQ55" s="507"/>
      <c r="CR55" s="507"/>
      <c r="CS55" s="507"/>
      <c r="CT55" s="507"/>
      <c r="CU55" s="507"/>
      <c r="CV55" s="507"/>
      <c r="CW55" s="507"/>
      <c r="CX55" s="507"/>
      <c r="CY55" s="507"/>
      <c r="CZ55" s="507"/>
      <c r="DA55" s="507"/>
      <c r="DB55" s="507"/>
      <c r="DC55" s="507"/>
      <c r="DD55" s="507"/>
      <c r="DE55" s="507"/>
      <c r="DF55" s="507"/>
      <c r="DG55" s="507"/>
      <c r="DH55" s="507"/>
      <c r="DI55" s="507"/>
      <c r="DJ55" s="507"/>
      <c r="DK55" s="507"/>
      <c r="DL55" s="507"/>
      <c r="DM55" s="507"/>
      <c r="DN55" s="507"/>
      <c r="DO55" s="507"/>
      <c r="DP55" s="507"/>
      <c r="DQ55" s="507"/>
      <c r="DR55" s="507"/>
      <c r="DS55" s="507"/>
      <c r="DT55" s="507"/>
      <c r="DU55" s="507"/>
      <c r="DV55" s="507"/>
      <c r="DW55" s="507"/>
      <c r="DX55" s="507"/>
      <c r="DY55" s="507"/>
      <c r="DZ55" s="507"/>
      <c r="EA55" s="507"/>
      <c r="EB55" s="507"/>
      <c r="EC55" s="507"/>
      <c r="ED55" s="507"/>
      <c r="EE55" s="507"/>
      <c r="EF55" s="507"/>
      <c r="EG55" s="507"/>
      <c r="EH55" s="507"/>
      <c r="EI55" s="507"/>
      <c r="EJ55" s="507"/>
      <c r="EK55" s="507"/>
      <c r="EL55" s="507"/>
      <c r="EM55" s="507"/>
      <c r="EN55" s="507"/>
      <c r="EO55" s="507"/>
      <c r="EP55" s="507"/>
      <c r="EQ55" s="507"/>
      <c r="ER55" s="507"/>
      <c r="ES55" s="507"/>
      <c r="ET55" s="507"/>
      <c r="EU55" s="507"/>
      <c r="EV55" s="507"/>
      <c r="EW55" s="507"/>
      <c r="EX55" s="507"/>
      <c r="EY55" s="507"/>
      <c r="EZ55" s="507"/>
      <c r="FA55" s="507"/>
      <c r="FB55" s="507"/>
      <c r="FC55" s="507"/>
      <c r="FD55" s="507"/>
      <c r="FE55" s="507"/>
      <c r="FF55" s="507"/>
      <c r="FG55" s="507"/>
      <c r="FH55" s="507"/>
      <c r="FI55" s="507"/>
      <c r="FJ55" s="507"/>
      <c r="FK55" s="507"/>
      <c r="FL55" s="507"/>
      <c r="FM55" s="507"/>
      <c r="FN55" s="507"/>
      <c r="FO55" s="507"/>
      <c r="FP55" s="507"/>
      <c r="FQ55" s="507"/>
      <c r="FR55" s="507"/>
      <c r="FS55" s="507"/>
      <c r="FT55" s="507"/>
      <c r="FU55" s="507"/>
      <c r="FV55" s="507"/>
      <c r="FW55" s="507"/>
      <c r="FX55" s="507"/>
      <c r="FY55" s="507"/>
      <c r="FZ55" s="507"/>
      <c r="GA55" s="507"/>
      <c r="GB55" s="507"/>
      <c r="GC55" s="507"/>
      <c r="GD55" s="507"/>
      <c r="GE55" s="507"/>
      <c r="GF55" s="507"/>
      <c r="GG55" s="507"/>
      <c r="GH55" s="507"/>
      <c r="GI55" s="507"/>
      <c r="GJ55" s="507"/>
      <c r="GK55" s="507"/>
      <c r="GL55" s="507"/>
      <c r="GM55" s="507"/>
      <c r="GN55" s="507"/>
      <c r="GO55" s="507"/>
      <c r="GP55" s="507"/>
      <c r="GQ55" s="507"/>
      <c r="GR55" s="507"/>
      <c r="GS55" s="507"/>
      <c r="GT55" s="507"/>
      <c r="GU55" s="507"/>
      <c r="GV55" s="507"/>
      <c r="GW55" s="507"/>
      <c r="GX55" s="507"/>
      <c r="GY55" s="507"/>
      <c r="GZ55" s="507"/>
      <c r="HA55" s="507"/>
      <c r="HB55" s="507"/>
      <c r="HC55" s="507"/>
      <c r="HD55" s="507"/>
      <c r="HE55" s="507"/>
      <c r="HF55" s="507"/>
      <c r="HG55" s="507"/>
      <c r="HH55" s="507"/>
      <c r="HI55" s="507"/>
      <c r="HJ55" s="507"/>
      <c r="HK55" s="507"/>
      <c r="HL55" s="507"/>
      <c r="HM55" s="507"/>
      <c r="HN55" s="507"/>
      <c r="HO55" s="507"/>
      <c r="HP55" s="507"/>
      <c r="HQ55" s="507"/>
      <c r="HR55" s="507"/>
      <c r="HS55" s="507"/>
      <c r="HT55" s="507"/>
      <c r="HU55" s="507"/>
      <c r="HV55" s="507"/>
      <c r="HW55" s="507"/>
      <c r="HX55" s="507"/>
      <c r="HY55" s="507"/>
      <c r="HZ55" s="507"/>
      <c r="IA55" s="507"/>
      <c r="IB55" s="507"/>
      <c r="IC55" s="507"/>
      <c r="ID55" s="507"/>
      <c r="IE55" s="507"/>
      <c r="IF55" s="507"/>
      <c r="IG55" s="507"/>
      <c r="IH55" s="507"/>
      <c r="II55" s="507"/>
      <c r="IJ55" s="507"/>
      <c r="IK55" s="507"/>
      <c r="IL55" s="507"/>
      <c r="IM55" s="507"/>
      <c r="IN55" s="507"/>
      <c r="IO55" s="507"/>
      <c r="IP55" s="507"/>
      <c r="IQ55" s="507"/>
      <c r="IR55" s="507"/>
      <c r="IS55" s="507"/>
      <c r="IT55" s="507"/>
      <c r="IU55" s="507"/>
    </row>
    <row r="56" spans="1:255" x14ac:dyDescent="0.2">
      <c r="A56" s="409">
        <v>8135.38</v>
      </c>
      <c r="B56" s="715" t="s">
        <v>18</v>
      </c>
      <c r="C56" s="708" t="s">
        <v>548</v>
      </c>
      <c r="D56" s="504" t="s">
        <v>549</v>
      </c>
      <c r="E56" s="710">
        <v>7221.84</v>
      </c>
      <c r="F56" s="711">
        <v>1234.46</v>
      </c>
      <c r="G56" s="712"/>
      <c r="H56" s="713">
        <f t="shared" si="1"/>
        <v>8456.2999999999993</v>
      </c>
      <c r="I56" s="286"/>
      <c r="J56" s="286"/>
      <c r="K56" s="507"/>
      <c r="L56" s="76"/>
      <c r="M56" s="706"/>
      <c r="N56" s="675"/>
      <c r="O56" s="675"/>
      <c r="P56" s="675"/>
      <c r="Q56" s="675"/>
      <c r="R56" s="507"/>
      <c r="S56" s="507"/>
      <c r="T56" s="507"/>
      <c r="U56" s="507"/>
      <c r="V56" s="507"/>
      <c r="W56" s="507"/>
      <c r="X56" s="507"/>
      <c r="Y56" s="507"/>
      <c r="Z56" s="507"/>
      <c r="AA56" s="507"/>
      <c r="AB56" s="507"/>
      <c r="AC56" s="507"/>
      <c r="AD56" s="507"/>
      <c r="AE56" s="507"/>
      <c r="AF56" s="507"/>
      <c r="AG56" s="507"/>
      <c r="AH56" s="507"/>
      <c r="AI56" s="507"/>
      <c r="AJ56" s="507"/>
      <c r="AK56" s="507"/>
      <c r="AL56" s="507"/>
      <c r="AM56" s="507"/>
      <c r="AN56" s="507"/>
      <c r="AO56" s="507"/>
      <c r="AP56" s="507"/>
      <c r="AQ56" s="507"/>
      <c r="AR56" s="507"/>
      <c r="AS56" s="507"/>
      <c r="AT56" s="507"/>
      <c r="AU56" s="507"/>
      <c r="AV56" s="507"/>
      <c r="AW56" s="507"/>
      <c r="AX56" s="507"/>
      <c r="AY56" s="507"/>
      <c r="AZ56" s="507"/>
      <c r="BA56" s="507"/>
      <c r="BB56" s="507"/>
      <c r="BC56" s="507"/>
      <c r="BD56" s="507"/>
      <c r="BE56" s="507"/>
      <c r="BF56" s="507"/>
      <c r="BG56" s="507"/>
      <c r="BH56" s="507"/>
      <c r="BI56" s="507"/>
      <c r="BJ56" s="507"/>
      <c r="BK56" s="507"/>
      <c r="BL56" s="507"/>
      <c r="BM56" s="507"/>
      <c r="BN56" s="507"/>
      <c r="BO56" s="507"/>
      <c r="BP56" s="507"/>
      <c r="BQ56" s="507"/>
      <c r="BR56" s="507"/>
      <c r="BS56" s="507"/>
      <c r="BT56" s="507"/>
      <c r="BU56" s="507"/>
      <c r="BV56" s="507"/>
      <c r="BW56" s="507"/>
      <c r="BX56" s="507"/>
      <c r="BY56" s="507"/>
      <c r="BZ56" s="507"/>
      <c r="CA56" s="507"/>
      <c r="CB56" s="507"/>
      <c r="CC56" s="507"/>
      <c r="CD56" s="507"/>
      <c r="CE56" s="507"/>
      <c r="CF56" s="507"/>
      <c r="CG56" s="507"/>
      <c r="CH56" s="507"/>
      <c r="CI56" s="507"/>
      <c r="CJ56" s="507"/>
      <c r="CK56" s="507"/>
      <c r="CL56" s="507"/>
      <c r="CM56" s="507"/>
      <c r="CN56" s="507"/>
      <c r="CO56" s="507"/>
      <c r="CP56" s="507"/>
      <c r="CQ56" s="507"/>
      <c r="CR56" s="507"/>
      <c r="CS56" s="507"/>
      <c r="CT56" s="507"/>
      <c r="CU56" s="507"/>
      <c r="CV56" s="507"/>
      <c r="CW56" s="507"/>
      <c r="CX56" s="507"/>
      <c r="CY56" s="507"/>
      <c r="CZ56" s="507"/>
      <c r="DA56" s="507"/>
      <c r="DB56" s="507"/>
      <c r="DC56" s="507"/>
      <c r="DD56" s="507"/>
      <c r="DE56" s="507"/>
      <c r="DF56" s="507"/>
      <c r="DG56" s="507"/>
      <c r="DH56" s="507"/>
      <c r="DI56" s="507"/>
      <c r="DJ56" s="507"/>
      <c r="DK56" s="507"/>
      <c r="DL56" s="507"/>
      <c r="DM56" s="507"/>
      <c r="DN56" s="507"/>
      <c r="DO56" s="507"/>
      <c r="DP56" s="507"/>
      <c r="DQ56" s="507"/>
      <c r="DR56" s="507"/>
      <c r="DS56" s="507"/>
      <c r="DT56" s="507"/>
      <c r="DU56" s="507"/>
      <c r="DV56" s="507"/>
      <c r="DW56" s="507"/>
      <c r="DX56" s="507"/>
      <c r="DY56" s="507"/>
      <c r="DZ56" s="507"/>
      <c r="EA56" s="507"/>
      <c r="EB56" s="507"/>
      <c r="EC56" s="507"/>
      <c r="ED56" s="507"/>
      <c r="EE56" s="507"/>
      <c r="EF56" s="507"/>
      <c r="EG56" s="507"/>
      <c r="EH56" s="507"/>
      <c r="EI56" s="507"/>
      <c r="EJ56" s="507"/>
      <c r="EK56" s="507"/>
      <c r="EL56" s="507"/>
      <c r="EM56" s="507"/>
      <c r="EN56" s="507"/>
      <c r="EO56" s="507"/>
      <c r="EP56" s="507"/>
      <c r="EQ56" s="507"/>
      <c r="ER56" s="507"/>
      <c r="ES56" s="507"/>
      <c r="ET56" s="507"/>
      <c r="EU56" s="507"/>
      <c r="EV56" s="507"/>
      <c r="EW56" s="507"/>
      <c r="EX56" s="507"/>
      <c r="EY56" s="507"/>
      <c r="EZ56" s="507"/>
      <c r="FA56" s="507"/>
      <c r="FB56" s="507"/>
      <c r="FC56" s="507"/>
      <c r="FD56" s="507"/>
      <c r="FE56" s="507"/>
      <c r="FF56" s="507"/>
      <c r="FG56" s="507"/>
      <c r="FH56" s="507"/>
      <c r="FI56" s="507"/>
      <c r="FJ56" s="507"/>
      <c r="FK56" s="507"/>
      <c r="FL56" s="507"/>
      <c r="FM56" s="507"/>
      <c r="FN56" s="507"/>
      <c r="FO56" s="507"/>
      <c r="FP56" s="507"/>
      <c r="FQ56" s="507"/>
      <c r="FR56" s="507"/>
      <c r="FS56" s="507"/>
      <c r="FT56" s="507"/>
      <c r="FU56" s="507"/>
      <c r="FV56" s="507"/>
      <c r="FW56" s="507"/>
      <c r="FX56" s="507"/>
      <c r="FY56" s="507"/>
      <c r="FZ56" s="507"/>
      <c r="GA56" s="507"/>
      <c r="GB56" s="507"/>
      <c r="GC56" s="507"/>
      <c r="GD56" s="507"/>
      <c r="GE56" s="507"/>
      <c r="GF56" s="507"/>
      <c r="GG56" s="507"/>
      <c r="GH56" s="507"/>
      <c r="GI56" s="507"/>
      <c r="GJ56" s="507"/>
      <c r="GK56" s="507"/>
      <c r="GL56" s="507"/>
      <c r="GM56" s="507"/>
      <c r="GN56" s="507"/>
      <c r="GO56" s="507"/>
      <c r="GP56" s="507"/>
      <c r="GQ56" s="507"/>
      <c r="GR56" s="507"/>
      <c r="GS56" s="507"/>
      <c r="GT56" s="507"/>
      <c r="GU56" s="507"/>
      <c r="GV56" s="507"/>
      <c r="GW56" s="507"/>
      <c r="GX56" s="507"/>
      <c r="GY56" s="507"/>
      <c r="GZ56" s="507"/>
      <c r="HA56" s="507"/>
      <c r="HB56" s="507"/>
      <c r="HC56" s="507"/>
      <c r="HD56" s="507"/>
      <c r="HE56" s="507"/>
      <c r="HF56" s="507"/>
      <c r="HG56" s="507"/>
      <c r="HH56" s="507"/>
      <c r="HI56" s="507"/>
      <c r="HJ56" s="507"/>
      <c r="HK56" s="507"/>
      <c r="HL56" s="507"/>
      <c r="HM56" s="507"/>
      <c r="HN56" s="507"/>
      <c r="HO56" s="507"/>
      <c r="HP56" s="507"/>
      <c r="HQ56" s="507"/>
      <c r="HR56" s="507"/>
      <c r="HS56" s="507"/>
      <c r="HT56" s="507"/>
      <c r="HU56" s="507"/>
      <c r="HV56" s="507"/>
      <c r="HW56" s="507"/>
      <c r="HX56" s="507"/>
      <c r="HY56" s="507"/>
      <c r="HZ56" s="507"/>
      <c r="IA56" s="507"/>
      <c r="IB56" s="507"/>
      <c r="IC56" s="507"/>
      <c r="ID56" s="507"/>
      <c r="IE56" s="507"/>
      <c r="IF56" s="507"/>
      <c r="IG56" s="507"/>
      <c r="IH56" s="507"/>
      <c r="II56" s="507"/>
      <c r="IJ56" s="507"/>
      <c r="IK56" s="507"/>
      <c r="IL56" s="507"/>
      <c r="IM56" s="507"/>
      <c r="IN56" s="507"/>
      <c r="IO56" s="507"/>
      <c r="IP56" s="507"/>
      <c r="IQ56" s="507"/>
      <c r="IR56" s="507"/>
      <c r="IS56" s="507"/>
      <c r="IT56" s="507"/>
      <c r="IU56" s="507"/>
    </row>
    <row r="57" spans="1:255" x14ac:dyDescent="0.2">
      <c r="A57" s="409">
        <v>2866.61</v>
      </c>
      <c r="B57" s="715" t="s">
        <v>18</v>
      </c>
      <c r="C57" s="708" t="s">
        <v>550</v>
      </c>
      <c r="D57" s="504" t="s">
        <v>551</v>
      </c>
      <c r="E57" s="710">
        <v>2945.17</v>
      </c>
      <c r="F57" s="711">
        <v>30.54</v>
      </c>
      <c r="G57" s="712"/>
      <c r="H57" s="713">
        <f t="shared" si="1"/>
        <v>2975.71</v>
      </c>
      <c r="I57" s="286"/>
      <c r="J57" s="286"/>
      <c r="K57" s="507"/>
      <c r="L57" s="76"/>
      <c r="M57" s="706"/>
      <c r="N57" s="675"/>
      <c r="O57" s="675"/>
      <c r="P57" s="675"/>
      <c r="Q57" s="675"/>
      <c r="R57" s="507"/>
      <c r="S57" s="507"/>
      <c r="T57" s="507"/>
      <c r="U57" s="507"/>
      <c r="V57" s="507"/>
      <c r="W57" s="507"/>
      <c r="X57" s="507"/>
      <c r="Y57" s="507"/>
      <c r="Z57" s="507"/>
      <c r="AA57" s="507"/>
      <c r="AB57" s="507"/>
      <c r="AC57" s="507"/>
      <c r="AD57" s="507"/>
      <c r="AE57" s="507"/>
      <c r="AF57" s="507"/>
      <c r="AG57" s="507"/>
      <c r="AH57" s="507"/>
      <c r="AI57" s="507"/>
      <c r="AJ57" s="507"/>
      <c r="AK57" s="507"/>
      <c r="AL57" s="507"/>
      <c r="AM57" s="507"/>
      <c r="AN57" s="507"/>
      <c r="AO57" s="507"/>
      <c r="AP57" s="507"/>
      <c r="AQ57" s="507"/>
      <c r="AR57" s="507"/>
      <c r="AS57" s="507"/>
      <c r="AT57" s="507"/>
      <c r="AU57" s="507"/>
      <c r="AV57" s="507"/>
      <c r="AW57" s="507"/>
      <c r="AX57" s="507"/>
      <c r="AY57" s="507"/>
      <c r="AZ57" s="507"/>
      <c r="BA57" s="507"/>
      <c r="BB57" s="507"/>
      <c r="BC57" s="507"/>
      <c r="BD57" s="507"/>
      <c r="BE57" s="507"/>
      <c r="BF57" s="507"/>
      <c r="BG57" s="507"/>
      <c r="BH57" s="507"/>
      <c r="BI57" s="507"/>
      <c r="BJ57" s="507"/>
      <c r="BK57" s="507"/>
      <c r="BL57" s="507"/>
      <c r="BM57" s="507"/>
      <c r="BN57" s="507"/>
      <c r="BO57" s="507"/>
      <c r="BP57" s="507"/>
      <c r="BQ57" s="507"/>
      <c r="BR57" s="507"/>
      <c r="BS57" s="507"/>
      <c r="BT57" s="507"/>
      <c r="BU57" s="507"/>
      <c r="BV57" s="507"/>
      <c r="BW57" s="507"/>
      <c r="BX57" s="507"/>
      <c r="BY57" s="507"/>
      <c r="BZ57" s="507"/>
      <c r="CA57" s="507"/>
      <c r="CB57" s="507"/>
      <c r="CC57" s="507"/>
      <c r="CD57" s="507"/>
      <c r="CE57" s="507"/>
      <c r="CF57" s="507"/>
      <c r="CG57" s="507"/>
      <c r="CH57" s="507"/>
      <c r="CI57" s="507"/>
      <c r="CJ57" s="507"/>
      <c r="CK57" s="507"/>
      <c r="CL57" s="507"/>
      <c r="CM57" s="507"/>
      <c r="CN57" s="507"/>
      <c r="CO57" s="507"/>
      <c r="CP57" s="507"/>
      <c r="CQ57" s="507"/>
      <c r="CR57" s="507"/>
      <c r="CS57" s="507"/>
      <c r="CT57" s="507"/>
      <c r="CU57" s="507"/>
      <c r="CV57" s="507"/>
      <c r="CW57" s="507"/>
      <c r="CX57" s="507"/>
      <c r="CY57" s="507"/>
      <c r="CZ57" s="507"/>
      <c r="DA57" s="507"/>
      <c r="DB57" s="507"/>
      <c r="DC57" s="507"/>
      <c r="DD57" s="507"/>
      <c r="DE57" s="507"/>
      <c r="DF57" s="507"/>
      <c r="DG57" s="507"/>
      <c r="DH57" s="507"/>
      <c r="DI57" s="507"/>
      <c r="DJ57" s="507"/>
      <c r="DK57" s="507"/>
      <c r="DL57" s="507"/>
      <c r="DM57" s="507"/>
      <c r="DN57" s="507"/>
      <c r="DO57" s="507"/>
      <c r="DP57" s="507"/>
      <c r="DQ57" s="507"/>
      <c r="DR57" s="507"/>
      <c r="DS57" s="507"/>
      <c r="DT57" s="507"/>
      <c r="DU57" s="507"/>
      <c r="DV57" s="507"/>
      <c r="DW57" s="507"/>
      <c r="DX57" s="507"/>
      <c r="DY57" s="507"/>
      <c r="DZ57" s="507"/>
      <c r="EA57" s="507"/>
      <c r="EB57" s="507"/>
      <c r="EC57" s="507"/>
      <c r="ED57" s="507"/>
      <c r="EE57" s="507"/>
      <c r="EF57" s="507"/>
      <c r="EG57" s="507"/>
      <c r="EH57" s="507"/>
      <c r="EI57" s="507"/>
      <c r="EJ57" s="507"/>
      <c r="EK57" s="507"/>
      <c r="EL57" s="507"/>
      <c r="EM57" s="507"/>
      <c r="EN57" s="507"/>
      <c r="EO57" s="507"/>
      <c r="EP57" s="507"/>
      <c r="EQ57" s="507"/>
      <c r="ER57" s="507"/>
      <c r="ES57" s="507"/>
      <c r="ET57" s="507"/>
      <c r="EU57" s="507"/>
      <c r="EV57" s="507"/>
      <c r="EW57" s="507"/>
      <c r="EX57" s="507"/>
      <c r="EY57" s="507"/>
      <c r="EZ57" s="507"/>
      <c r="FA57" s="507"/>
      <c r="FB57" s="507"/>
      <c r="FC57" s="507"/>
      <c r="FD57" s="507"/>
      <c r="FE57" s="507"/>
      <c r="FF57" s="507"/>
      <c r="FG57" s="507"/>
      <c r="FH57" s="507"/>
      <c r="FI57" s="507"/>
      <c r="FJ57" s="507"/>
      <c r="FK57" s="507"/>
      <c r="FL57" s="507"/>
      <c r="FM57" s="507"/>
      <c r="FN57" s="507"/>
      <c r="FO57" s="507"/>
      <c r="FP57" s="507"/>
      <c r="FQ57" s="507"/>
      <c r="FR57" s="507"/>
      <c r="FS57" s="507"/>
      <c r="FT57" s="507"/>
      <c r="FU57" s="507"/>
      <c r="FV57" s="507"/>
      <c r="FW57" s="507"/>
      <c r="FX57" s="507"/>
      <c r="FY57" s="507"/>
      <c r="FZ57" s="507"/>
      <c r="GA57" s="507"/>
      <c r="GB57" s="507"/>
      <c r="GC57" s="507"/>
      <c r="GD57" s="507"/>
      <c r="GE57" s="507"/>
      <c r="GF57" s="507"/>
      <c r="GG57" s="507"/>
      <c r="GH57" s="507"/>
      <c r="GI57" s="507"/>
      <c r="GJ57" s="507"/>
      <c r="GK57" s="507"/>
      <c r="GL57" s="507"/>
      <c r="GM57" s="507"/>
      <c r="GN57" s="507"/>
      <c r="GO57" s="507"/>
      <c r="GP57" s="507"/>
      <c r="GQ57" s="507"/>
      <c r="GR57" s="507"/>
      <c r="GS57" s="507"/>
      <c r="GT57" s="507"/>
      <c r="GU57" s="507"/>
      <c r="GV57" s="507"/>
      <c r="GW57" s="507"/>
      <c r="GX57" s="507"/>
      <c r="GY57" s="507"/>
      <c r="GZ57" s="507"/>
      <c r="HA57" s="507"/>
      <c r="HB57" s="507"/>
      <c r="HC57" s="507"/>
      <c r="HD57" s="507"/>
      <c r="HE57" s="507"/>
      <c r="HF57" s="507"/>
      <c r="HG57" s="507"/>
      <c r="HH57" s="507"/>
      <c r="HI57" s="507"/>
      <c r="HJ57" s="507"/>
      <c r="HK57" s="507"/>
      <c r="HL57" s="507"/>
      <c r="HM57" s="507"/>
      <c r="HN57" s="507"/>
      <c r="HO57" s="507"/>
      <c r="HP57" s="507"/>
      <c r="HQ57" s="507"/>
      <c r="HR57" s="507"/>
      <c r="HS57" s="507"/>
      <c r="HT57" s="507"/>
      <c r="HU57" s="507"/>
      <c r="HV57" s="507"/>
      <c r="HW57" s="507"/>
      <c r="HX57" s="507"/>
      <c r="HY57" s="507"/>
      <c r="HZ57" s="507"/>
      <c r="IA57" s="507"/>
      <c r="IB57" s="507"/>
      <c r="IC57" s="507"/>
      <c r="ID57" s="507"/>
      <c r="IE57" s="507"/>
      <c r="IF57" s="507"/>
      <c r="IG57" s="507"/>
      <c r="IH57" s="507"/>
      <c r="II57" s="507"/>
      <c r="IJ57" s="507"/>
      <c r="IK57" s="507"/>
      <c r="IL57" s="507"/>
      <c r="IM57" s="507"/>
      <c r="IN57" s="507"/>
      <c r="IO57" s="507"/>
      <c r="IP57" s="507"/>
      <c r="IQ57" s="507"/>
      <c r="IR57" s="507"/>
      <c r="IS57" s="507"/>
      <c r="IT57" s="507"/>
      <c r="IU57" s="507"/>
    </row>
    <row r="58" spans="1:255" ht="22.5" x14ac:dyDescent="0.2">
      <c r="A58" s="409">
        <v>3257.95</v>
      </c>
      <c r="B58" s="715" t="s">
        <v>18</v>
      </c>
      <c r="C58" s="708" t="s">
        <v>552</v>
      </c>
      <c r="D58" s="504" t="s">
        <v>553</v>
      </c>
      <c r="E58" s="710">
        <v>2848.56</v>
      </c>
      <c r="F58" s="711">
        <v>377.9</v>
      </c>
      <c r="G58" s="712"/>
      <c r="H58" s="713">
        <f t="shared" si="1"/>
        <v>3226.46</v>
      </c>
      <c r="I58" s="286"/>
      <c r="J58" s="286"/>
      <c r="K58" s="507"/>
      <c r="L58" s="76"/>
      <c r="M58" s="706"/>
      <c r="N58" s="675"/>
      <c r="O58" s="675"/>
      <c r="P58" s="675"/>
      <c r="Q58" s="675"/>
      <c r="R58" s="507"/>
      <c r="S58" s="507"/>
      <c r="T58" s="507"/>
      <c r="U58" s="507"/>
      <c r="V58" s="507"/>
      <c r="W58" s="507"/>
      <c r="X58" s="507"/>
      <c r="Y58" s="507"/>
      <c r="Z58" s="507"/>
      <c r="AA58" s="507"/>
      <c r="AB58" s="507"/>
      <c r="AC58" s="507"/>
      <c r="AD58" s="507"/>
      <c r="AE58" s="507"/>
      <c r="AF58" s="507"/>
      <c r="AG58" s="507"/>
      <c r="AH58" s="507"/>
      <c r="AI58" s="507"/>
      <c r="AJ58" s="507"/>
      <c r="AK58" s="507"/>
      <c r="AL58" s="507"/>
      <c r="AM58" s="507"/>
      <c r="AN58" s="507"/>
      <c r="AO58" s="507"/>
      <c r="AP58" s="507"/>
      <c r="AQ58" s="507"/>
      <c r="AR58" s="507"/>
      <c r="AS58" s="507"/>
      <c r="AT58" s="507"/>
      <c r="AU58" s="507"/>
      <c r="AV58" s="507"/>
      <c r="AW58" s="507"/>
      <c r="AX58" s="507"/>
      <c r="AY58" s="507"/>
      <c r="AZ58" s="507"/>
      <c r="BA58" s="507"/>
      <c r="BB58" s="507"/>
      <c r="BC58" s="507"/>
      <c r="BD58" s="507"/>
      <c r="BE58" s="507"/>
      <c r="BF58" s="507"/>
      <c r="BG58" s="507"/>
      <c r="BH58" s="507"/>
      <c r="BI58" s="507"/>
      <c r="BJ58" s="507"/>
      <c r="BK58" s="507"/>
      <c r="BL58" s="507"/>
      <c r="BM58" s="507"/>
      <c r="BN58" s="507"/>
      <c r="BO58" s="507"/>
      <c r="BP58" s="507"/>
      <c r="BQ58" s="507"/>
      <c r="BR58" s="507"/>
      <c r="BS58" s="507"/>
      <c r="BT58" s="507"/>
      <c r="BU58" s="507"/>
      <c r="BV58" s="507"/>
      <c r="BW58" s="507"/>
      <c r="BX58" s="507"/>
      <c r="BY58" s="507"/>
      <c r="BZ58" s="507"/>
      <c r="CA58" s="507"/>
      <c r="CB58" s="507"/>
      <c r="CC58" s="507"/>
      <c r="CD58" s="507"/>
      <c r="CE58" s="507"/>
      <c r="CF58" s="507"/>
      <c r="CG58" s="507"/>
      <c r="CH58" s="507"/>
      <c r="CI58" s="507"/>
      <c r="CJ58" s="507"/>
      <c r="CK58" s="507"/>
      <c r="CL58" s="507"/>
      <c r="CM58" s="507"/>
      <c r="CN58" s="507"/>
      <c r="CO58" s="507"/>
      <c r="CP58" s="507"/>
      <c r="CQ58" s="507"/>
      <c r="CR58" s="507"/>
      <c r="CS58" s="507"/>
      <c r="CT58" s="507"/>
      <c r="CU58" s="507"/>
      <c r="CV58" s="507"/>
      <c r="CW58" s="507"/>
      <c r="CX58" s="507"/>
      <c r="CY58" s="507"/>
      <c r="CZ58" s="507"/>
      <c r="DA58" s="507"/>
      <c r="DB58" s="507"/>
      <c r="DC58" s="507"/>
      <c r="DD58" s="507"/>
      <c r="DE58" s="507"/>
      <c r="DF58" s="507"/>
      <c r="DG58" s="507"/>
      <c r="DH58" s="507"/>
      <c r="DI58" s="507"/>
      <c r="DJ58" s="507"/>
      <c r="DK58" s="507"/>
      <c r="DL58" s="507"/>
      <c r="DM58" s="507"/>
      <c r="DN58" s="507"/>
      <c r="DO58" s="507"/>
      <c r="DP58" s="507"/>
      <c r="DQ58" s="507"/>
      <c r="DR58" s="507"/>
      <c r="DS58" s="507"/>
      <c r="DT58" s="507"/>
      <c r="DU58" s="507"/>
      <c r="DV58" s="507"/>
      <c r="DW58" s="507"/>
      <c r="DX58" s="507"/>
      <c r="DY58" s="507"/>
      <c r="DZ58" s="507"/>
      <c r="EA58" s="507"/>
      <c r="EB58" s="507"/>
      <c r="EC58" s="507"/>
      <c r="ED58" s="507"/>
      <c r="EE58" s="507"/>
      <c r="EF58" s="507"/>
      <c r="EG58" s="507"/>
      <c r="EH58" s="507"/>
      <c r="EI58" s="507"/>
      <c r="EJ58" s="507"/>
      <c r="EK58" s="507"/>
      <c r="EL58" s="507"/>
      <c r="EM58" s="507"/>
      <c r="EN58" s="507"/>
      <c r="EO58" s="507"/>
      <c r="EP58" s="507"/>
      <c r="EQ58" s="507"/>
      <c r="ER58" s="507"/>
      <c r="ES58" s="507"/>
      <c r="ET58" s="507"/>
      <c r="EU58" s="507"/>
      <c r="EV58" s="507"/>
      <c r="EW58" s="507"/>
      <c r="EX58" s="507"/>
      <c r="EY58" s="507"/>
      <c r="EZ58" s="507"/>
      <c r="FA58" s="507"/>
      <c r="FB58" s="507"/>
      <c r="FC58" s="507"/>
      <c r="FD58" s="507"/>
      <c r="FE58" s="507"/>
      <c r="FF58" s="507"/>
      <c r="FG58" s="507"/>
      <c r="FH58" s="507"/>
      <c r="FI58" s="507"/>
      <c r="FJ58" s="507"/>
      <c r="FK58" s="507"/>
      <c r="FL58" s="507"/>
      <c r="FM58" s="507"/>
      <c r="FN58" s="507"/>
      <c r="FO58" s="507"/>
      <c r="FP58" s="507"/>
      <c r="FQ58" s="507"/>
      <c r="FR58" s="507"/>
      <c r="FS58" s="507"/>
      <c r="FT58" s="507"/>
      <c r="FU58" s="507"/>
      <c r="FV58" s="507"/>
      <c r="FW58" s="507"/>
      <c r="FX58" s="507"/>
      <c r="FY58" s="507"/>
      <c r="FZ58" s="507"/>
      <c r="GA58" s="507"/>
      <c r="GB58" s="507"/>
      <c r="GC58" s="507"/>
      <c r="GD58" s="507"/>
      <c r="GE58" s="507"/>
      <c r="GF58" s="507"/>
      <c r="GG58" s="507"/>
      <c r="GH58" s="507"/>
      <c r="GI58" s="507"/>
      <c r="GJ58" s="507"/>
      <c r="GK58" s="507"/>
      <c r="GL58" s="507"/>
      <c r="GM58" s="507"/>
      <c r="GN58" s="507"/>
      <c r="GO58" s="507"/>
      <c r="GP58" s="507"/>
      <c r="GQ58" s="507"/>
      <c r="GR58" s="507"/>
      <c r="GS58" s="507"/>
      <c r="GT58" s="507"/>
      <c r="GU58" s="507"/>
      <c r="GV58" s="507"/>
      <c r="GW58" s="507"/>
      <c r="GX58" s="507"/>
      <c r="GY58" s="507"/>
      <c r="GZ58" s="507"/>
      <c r="HA58" s="507"/>
      <c r="HB58" s="507"/>
      <c r="HC58" s="507"/>
      <c r="HD58" s="507"/>
      <c r="HE58" s="507"/>
      <c r="HF58" s="507"/>
      <c r="HG58" s="507"/>
      <c r="HH58" s="507"/>
      <c r="HI58" s="507"/>
      <c r="HJ58" s="507"/>
      <c r="HK58" s="507"/>
      <c r="HL58" s="507"/>
      <c r="HM58" s="507"/>
      <c r="HN58" s="507"/>
      <c r="HO58" s="507"/>
      <c r="HP58" s="507"/>
      <c r="HQ58" s="507"/>
      <c r="HR58" s="507"/>
      <c r="HS58" s="507"/>
      <c r="HT58" s="507"/>
      <c r="HU58" s="507"/>
      <c r="HV58" s="507"/>
      <c r="HW58" s="507"/>
      <c r="HX58" s="507"/>
      <c r="HY58" s="507"/>
      <c r="HZ58" s="507"/>
      <c r="IA58" s="507"/>
      <c r="IB58" s="507"/>
      <c r="IC58" s="507"/>
      <c r="ID58" s="507"/>
      <c r="IE58" s="507"/>
      <c r="IF58" s="507"/>
      <c r="IG58" s="507"/>
      <c r="IH58" s="507"/>
      <c r="II58" s="507"/>
      <c r="IJ58" s="507"/>
      <c r="IK58" s="507"/>
      <c r="IL58" s="507"/>
      <c r="IM58" s="507"/>
      <c r="IN58" s="507"/>
      <c r="IO58" s="507"/>
      <c r="IP58" s="507"/>
      <c r="IQ58" s="507"/>
      <c r="IR58" s="507"/>
      <c r="IS58" s="507"/>
      <c r="IT58" s="507"/>
      <c r="IU58" s="507"/>
    </row>
    <row r="59" spans="1:255" ht="22.5" x14ac:dyDescent="0.2">
      <c r="A59" s="409">
        <v>5997.93</v>
      </c>
      <c r="B59" s="715" t="s">
        <v>18</v>
      </c>
      <c r="C59" s="708" t="s">
        <v>554</v>
      </c>
      <c r="D59" s="504" t="s">
        <v>555</v>
      </c>
      <c r="E59" s="710">
        <v>5851.65</v>
      </c>
      <c r="F59" s="711">
        <v>1088</v>
      </c>
      <c r="G59" s="712"/>
      <c r="H59" s="713">
        <f t="shared" si="1"/>
        <v>6939.65</v>
      </c>
      <c r="I59" s="286"/>
      <c r="J59" s="286"/>
      <c r="K59" s="507"/>
      <c r="L59" s="76"/>
      <c r="M59" s="706"/>
      <c r="N59" s="675"/>
      <c r="O59" s="675"/>
      <c r="P59" s="675"/>
      <c r="Q59" s="675"/>
      <c r="R59" s="507"/>
      <c r="S59" s="507"/>
      <c r="T59" s="507"/>
      <c r="U59" s="507"/>
      <c r="V59" s="507"/>
      <c r="W59" s="507"/>
      <c r="X59" s="507"/>
      <c r="Y59" s="507"/>
      <c r="Z59" s="507"/>
      <c r="AA59" s="507"/>
      <c r="AB59" s="507"/>
      <c r="AC59" s="507"/>
      <c r="AD59" s="507"/>
      <c r="AE59" s="507"/>
      <c r="AF59" s="507"/>
      <c r="AG59" s="507"/>
      <c r="AH59" s="507"/>
      <c r="AI59" s="507"/>
      <c r="AJ59" s="507"/>
      <c r="AK59" s="507"/>
      <c r="AL59" s="507"/>
      <c r="AM59" s="507"/>
      <c r="AN59" s="507"/>
      <c r="AO59" s="507"/>
      <c r="AP59" s="507"/>
      <c r="AQ59" s="507"/>
      <c r="AR59" s="507"/>
      <c r="AS59" s="507"/>
      <c r="AT59" s="507"/>
      <c r="AU59" s="507"/>
      <c r="AV59" s="507"/>
      <c r="AW59" s="507"/>
      <c r="AX59" s="507"/>
      <c r="AY59" s="507"/>
      <c r="AZ59" s="507"/>
      <c r="BA59" s="507"/>
      <c r="BB59" s="507"/>
      <c r="BC59" s="507"/>
      <c r="BD59" s="507"/>
      <c r="BE59" s="507"/>
      <c r="BF59" s="507"/>
      <c r="BG59" s="507"/>
      <c r="BH59" s="507"/>
      <c r="BI59" s="507"/>
      <c r="BJ59" s="507"/>
      <c r="BK59" s="507"/>
      <c r="BL59" s="507"/>
      <c r="BM59" s="507"/>
      <c r="BN59" s="507"/>
      <c r="BO59" s="507"/>
      <c r="BP59" s="507"/>
      <c r="BQ59" s="507"/>
      <c r="BR59" s="507"/>
      <c r="BS59" s="507"/>
      <c r="BT59" s="507"/>
      <c r="BU59" s="507"/>
      <c r="BV59" s="507"/>
      <c r="BW59" s="507"/>
      <c r="BX59" s="507"/>
      <c r="BY59" s="507"/>
      <c r="BZ59" s="507"/>
      <c r="CA59" s="507"/>
      <c r="CB59" s="507"/>
      <c r="CC59" s="507"/>
      <c r="CD59" s="507"/>
      <c r="CE59" s="507"/>
      <c r="CF59" s="507"/>
      <c r="CG59" s="507"/>
      <c r="CH59" s="507"/>
      <c r="CI59" s="507"/>
      <c r="CJ59" s="507"/>
      <c r="CK59" s="507"/>
      <c r="CL59" s="507"/>
      <c r="CM59" s="507"/>
      <c r="CN59" s="507"/>
      <c r="CO59" s="507"/>
      <c r="CP59" s="507"/>
      <c r="CQ59" s="507"/>
      <c r="CR59" s="507"/>
      <c r="CS59" s="507"/>
      <c r="CT59" s="507"/>
      <c r="CU59" s="507"/>
      <c r="CV59" s="507"/>
      <c r="CW59" s="507"/>
      <c r="CX59" s="507"/>
      <c r="CY59" s="507"/>
      <c r="CZ59" s="507"/>
      <c r="DA59" s="507"/>
      <c r="DB59" s="507"/>
      <c r="DC59" s="507"/>
      <c r="DD59" s="507"/>
      <c r="DE59" s="507"/>
      <c r="DF59" s="507"/>
      <c r="DG59" s="507"/>
      <c r="DH59" s="507"/>
      <c r="DI59" s="507"/>
      <c r="DJ59" s="507"/>
      <c r="DK59" s="507"/>
      <c r="DL59" s="507"/>
      <c r="DM59" s="507"/>
      <c r="DN59" s="507"/>
      <c r="DO59" s="507"/>
      <c r="DP59" s="507"/>
      <c r="DQ59" s="507"/>
      <c r="DR59" s="507"/>
      <c r="DS59" s="507"/>
      <c r="DT59" s="507"/>
      <c r="DU59" s="507"/>
      <c r="DV59" s="507"/>
      <c r="DW59" s="507"/>
      <c r="DX59" s="507"/>
      <c r="DY59" s="507"/>
      <c r="DZ59" s="507"/>
      <c r="EA59" s="507"/>
      <c r="EB59" s="507"/>
      <c r="EC59" s="507"/>
      <c r="ED59" s="507"/>
      <c r="EE59" s="507"/>
      <c r="EF59" s="507"/>
      <c r="EG59" s="507"/>
      <c r="EH59" s="507"/>
      <c r="EI59" s="507"/>
      <c r="EJ59" s="507"/>
      <c r="EK59" s="507"/>
      <c r="EL59" s="507"/>
      <c r="EM59" s="507"/>
      <c r="EN59" s="507"/>
      <c r="EO59" s="507"/>
      <c r="EP59" s="507"/>
      <c r="EQ59" s="507"/>
      <c r="ER59" s="507"/>
      <c r="ES59" s="507"/>
      <c r="ET59" s="507"/>
      <c r="EU59" s="507"/>
      <c r="EV59" s="507"/>
      <c r="EW59" s="507"/>
      <c r="EX59" s="507"/>
      <c r="EY59" s="507"/>
      <c r="EZ59" s="507"/>
      <c r="FA59" s="507"/>
      <c r="FB59" s="507"/>
      <c r="FC59" s="507"/>
      <c r="FD59" s="507"/>
      <c r="FE59" s="507"/>
      <c r="FF59" s="507"/>
      <c r="FG59" s="507"/>
      <c r="FH59" s="507"/>
      <c r="FI59" s="507"/>
      <c r="FJ59" s="507"/>
      <c r="FK59" s="507"/>
      <c r="FL59" s="507"/>
      <c r="FM59" s="507"/>
      <c r="FN59" s="507"/>
      <c r="FO59" s="507"/>
      <c r="FP59" s="507"/>
      <c r="FQ59" s="507"/>
      <c r="FR59" s="507"/>
      <c r="FS59" s="507"/>
      <c r="FT59" s="507"/>
      <c r="FU59" s="507"/>
      <c r="FV59" s="507"/>
      <c r="FW59" s="507"/>
      <c r="FX59" s="507"/>
      <c r="FY59" s="507"/>
      <c r="FZ59" s="507"/>
      <c r="GA59" s="507"/>
      <c r="GB59" s="507"/>
      <c r="GC59" s="507"/>
      <c r="GD59" s="507"/>
      <c r="GE59" s="507"/>
      <c r="GF59" s="507"/>
      <c r="GG59" s="507"/>
      <c r="GH59" s="507"/>
      <c r="GI59" s="507"/>
      <c r="GJ59" s="507"/>
      <c r="GK59" s="507"/>
      <c r="GL59" s="507"/>
      <c r="GM59" s="507"/>
      <c r="GN59" s="507"/>
      <c r="GO59" s="507"/>
      <c r="GP59" s="507"/>
      <c r="GQ59" s="507"/>
      <c r="GR59" s="507"/>
      <c r="GS59" s="507"/>
      <c r="GT59" s="507"/>
      <c r="GU59" s="507"/>
      <c r="GV59" s="507"/>
      <c r="GW59" s="507"/>
      <c r="GX59" s="507"/>
      <c r="GY59" s="507"/>
      <c r="GZ59" s="507"/>
      <c r="HA59" s="507"/>
      <c r="HB59" s="507"/>
      <c r="HC59" s="507"/>
      <c r="HD59" s="507"/>
      <c r="HE59" s="507"/>
      <c r="HF59" s="507"/>
      <c r="HG59" s="507"/>
      <c r="HH59" s="507"/>
      <c r="HI59" s="507"/>
      <c r="HJ59" s="507"/>
      <c r="HK59" s="507"/>
      <c r="HL59" s="507"/>
      <c r="HM59" s="507"/>
      <c r="HN59" s="507"/>
      <c r="HO59" s="507"/>
      <c r="HP59" s="507"/>
      <c r="HQ59" s="507"/>
      <c r="HR59" s="507"/>
      <c r="HS59" s="507"/>
      <c r="HT59" s="507"/>
      <c r="HU59" s="507"/>
      <c r="HV59" s="507"/>
      <c r="HW59" s="507"/>
      <c r="HX59" s="507"/>
      <c r="HY59" s="507"/>
      <c r="HZ59" s="507"/>
      <c r="IA59" s="507"/>
      <c r="IB59" s="507"/>
      <c r="IC59" s="507"/>
      <c r="ID59" s="507"/>
      <c r="IE59" s="507"/>
      <c r="IF59" s="507"/>
      <c r="IG59" s="507"/>
      <c r="IH59" s="507"/>
      <c r="II59" s="507"/>
      <c r="IJ59" s="507"/>
      <c r="IK59" s="507"/>
      <c r="IL59" s="507"/>
      <c r="IM59" s="507"/>
      <c r="IN59" s="507"/>
      <c r="IO59" s="507"/>
      <c r="IP59" s="507"/>
      <c r="IQ59" s="507"/>
      <c r="IR59" s="507"/>
      <c r="IS59" s="507"/>
      <c r="IT59" s="507"/>
      <c r="IU59" s="507"/>
    </row>
    <row r="60" spans="1:255" x14ac:dyDescent="0.2">
      <c r="A60" s="409">
        <v>4823.71</v>
      </c>
      <c r="B60" s="941" t="s">
        <v>18</v>
      </c>
      <c r="C60" s="700" t="s">
        <v>556</v>
      </c>
      <c r="D60" s="723" t="s">
        <v>557</v>
      </c>
      <c r="E60" s="724">
        <v>5014.21</v>
      </c>
      <c r="F60" s="725">
        <v>545.45000000000005</v>
      </c>
      <c r="G60" s="712"/>
      <c r="H60" s="713">
        <f t="shared" si="1"/>
        <v>5559.66</v>
      </c>
      <c r="I60" s="286"/>
      <c r="J60" s="286"/>
      <c r="K60" s="507"/>
      <c r="L60" s="76"/>
      <c r="M60" s="706"/>
      <c r="N60" s="675"/>
      <c r="O60" s="675"/>
      <c r="P60" s="675"/>
      <c r="Q60" s="675"/>
      <c r="R60" s="507"/>
      <c r="S60" s="507"/>
      <c r="T60" s="507"/>
      <c r="U60" s="507"/>
      <c r="V60" s="507"/>
      <c r="W60" s="507"/>
      <c r="X60" s="507"/>
      <c r="Y60" s="507"/>
      <c r="Z60" s="507"/>
      <c r="AA60" s="507"/>
      <c r="AB60" s="507"/>
      <c r="AC60" s="507"/>
      <c r="AD60" s="507"/>
      <c r="AE60" s="507"/>
      <c r="AF60" s="507"/>
      <c r="AG60" s="507"/>
      <c r="AH60" s="507"/>
      <c r="AI60" s="507"/>
      <c r="AJ60" s="507"/>
      <c r="AK60" s="507"/>
      <c r="AL60" s="507"/>
      <c r="AM60" s="507"/>
      <c r="AN60" s="507"/>
      <c r="AO60" s="507"/>
      <c r="AP60" s="507"/>
      <c r="AQ60" s="507"/>
      <c r="AR60" s="507"/>
      <c r="AS60" s="507"/>
      <c r="AT60" s="507"/>
      <c r="AU60" s="507"/>
      <c r="AV60" s="507"/>
      <c r="AW60" s="507"/>
      <c r="AX60" s="507"/>
      <c r="AY60" s="507"/>
      <c r="AZ60" s="507"/>
      <c r="BA60" s="507"/>
      <c r="BB60" s="507"/>
      <c r="BC60" s="507"/>
      <c r="BD60" s="507"/>
      <c r="BE60" s="507"/>
      <c r="BF60" s="507"/>
      <c r="BG60" s="507"/>
      <c r="BH60" s="507"/>
      <c r="BI60" s="507"/>
      <c r="BJ60" s="507"/>
      <c r="BK60" s="507"/>
      <c r="BL60" s="507"/>
      <c r="BM60" s="507"/>
      <c r="BN60" s="507"/>
      <c r="BO60" s="507"/>
      <c r="BP60" s="507"/>
      <c r="BQ60" s="507"/>
      <c r="BR60" s="507"/>
      <c r="BS60" s="507"/>
      <c r="BT60" s="507"/>
      <c r="BU60" s="507"/>
      <c r="BV60" s="507"/>
      <c r="BW60" s="507"/>
      <c r="BX60" s="507"/>
      <c r="BY60" s="507"/>
      <c r="BZ60" s="507"/>
      <c r="CA60" s="507"/>
      <c r="CB60" s="507"/>
      <c r="CC60" s="507"/>
      <c r="CD60" s="507"/>
      <c r="CE60" s="507"/>
      <c r="CF60" s="507"/>
      <c r="CG60" s="507"/>
      <c r="CH60" s="507"/>
      <c r="CI60" s="507"/>
      <c r="CJ60" s="507"/>
      <c r="CK60" s="507"/>
      <c r="CL60" s="507"/>
      <c r="CM60" s="507"/>
      <c r="CN60" s="507"/>
      <c r="CO60" s="507"/>
      <c r="CP60" s="507"/>
      <c r="CQ60" s="507"/>
      <c r="CR60" s="507"/>
      <c r="CS60" s="507"/>
      <c r="CT60" s="507"/>
      <c r="CU60" s="507"/>
      <c r="CV60" s="507"/>
      <c r="CW60" s="507"/>
      <c r="CX60" s="507"/>
      <c r="CY60" s="507"/>
      <c r="CZ60" s="507"/>
      <c r="DA60" s="507"/>
      <c r="DB60" s="507"/>
      <c r="DC60" s="507"/>
      <c r="DD60" s="507"/>
      <c r="DE60" s="507"/>
      <c r="DF60" s="507"/>
      <c r="DG60" s="507"/>
      <c r="DH60" s="507"/>
      <c r="DI60" s="507"/>
      <c r="DJ60" s="507"/>
      <c r="DK60" s="507"/>
      <c r="DL60" s="507"/>
      <c r="DM60" s="507"/>
      <c r="DN60" s="507"/>
      <c r="DO60" s="507"/>
      <c r="DP60" s="507"/>
      <c r="DQ60" s="507"/>
      <c r="DR60" s="507"/>
      <c r="DS60" s="507"/>
      <c r="DT60" s="507"/>
      <c r="DU60" s="507"/>
      <c r="DV60" s="507"/>
      <c r="DW60" s="507"/>
      <c r="DX60" s="507"/>
      <c r="DY60" s="507"/>
      <c r="DZ60" s="507"/>
      <c r="EA60" s="507"/>
      <c r="EB60" s="507"/>
      <c r="EC60" s="507"/>
      <c r="ED60" s="507"/>
      <c r="EE60" s="507"/>
      <c r="EF60" s="507"/>
      <c r="EG60" s="507"/>
      <c r="EH60" s="507"/>
      <c r="EI60" s="507"/>
      <c r="EJ60" s="507"/>
      <c r="EK60" s="507"/>
      <c r="EL60" s="507"/>
      <c r="EM60" s="507"/>
      <c r="EN60" s="507"/>
      <c r="EO60" s="507"/>
      <c r="EP60" s="507"/>
      <c r="EQ60" s="507"/>
      <c r="ER60" s="507"/>
      <c r="ES60" s="507"/>
      <c r="ET60" s="507"/>
      <c r="EU60" s="507"/>
      <c r="EV60" s="507"/>
      <c r="EW60" s="507"/>
      <c r="EX60" s="507"/>
      <c r="EY60" s="507"/>
      <c r="EZ60" s="507"/>
      <c r="FA60" s="507"/>
      <c r="FB60" s="507"/>
      <c r="FC60" s="507"/>
      <c r="FD60" s="507"/>
      <c r="FE60" s="507"/>
      <c r="FF60" s="507"/>
      <c r="FG60" s="507"/>
      <c r="FH60" s="507"/>
      <c r="FI60" s="507"/>
      <c r="FJ60" s="507"/>
      <c r="FK60" s="507"/>
      <c r="FL60" s="507"/>
      <c r="FM60" s="507"/>
      <c r="FN60" s="507"/>
      <c r="FO60" s="507"/>
      <c r="FP60" s="507"/>
      <c r="FQ60" s="507"/>
      <c r="FR60" s="507"/>
      <c r="FS60" s="507"/>
      <c r="FT60" s="507"/>
      <c r="FU60" s="507"/>
      <c r="FV60" s="507"/>
      <c r="FW60" s="507"/>
      <c r="FX60" s="507"/>
      <c r="FY60" s="507"/>
      <c r="FZ60" s="507"/>
      <c r="GA60" s="507"/>
      <c r="GB60" s="507"/>
      <c r="GC60" s="507"/>
      <c r="GD60" s="507"/>
      <c r="GE60" s="507"/>
      <c r="GF60" s="507"/>
      <c r="GG60" s="507"/>
      <c r="GH60" s="507"/>
      <c r="GI60" s="507"/>
      <c r="GJ60" s="507"/>
      <c r="GK60" s="507"/>
      <c r="GL60" s="507"/>
      <c r="GM60" s="507"/>
      <c r="GN60" s="507"/>
      <c r="GO60" s="507"/>
      <c r="GP60" s="507"/>
      <c r="GQ60" s="507"/>
      <c r="GR60" s="507"/>
      <c r="GS60" s="507"/>
      <c r="GT60" s="507"/>
      <c r="GU60" s="507"/>
      <c r="GV60" s="507"/>
      <c r="GW60" s="507"/>
      <c r="GX60" s="507"/>
      <c r="GY60" s="507"/>
      <c r="GZ60" s="507"/>
      <c r="HA60" s="507"/>
      <c r="HB60" s="507"/>
      <c r="HC60" s="507"/>
      <c r="HD60" s="507"/>
      <c r="HE60" s="507"/>
      <c r="HF60" s="507"/>
      <c r="HG60" s="507"/>
      <c r="HH60" s="507"/>
      <c r="HI60" s="507"/>
      <c r="HJ60" s="507"/>
      <c r="HK60" s="507"/>
      <c r="HL60" s="507"/>
      <c r="HM60" s="507"/>
      <c r="HN60" s="507"/>
      <c r="HO60" s="507"/>
      <c r="HP60" s="507"/>
      <c r="HQ60" s="507"/>
      <c r="HR60" s="507"/>
      <c r="HS60" s="507"/>
      <c r="HT60" s="507"/>
      <c r="HU60" s="507"/>
      <c r="HV60" s="507"/>
      <c r="HW60" s="507"/>
      <c r="HX60" s="507"/>
      <c r="HY60" s="507"/>
      <c r="HZ60" s="507"/>
      <c r="IA60" s="507"/>
      <c r="IB60" s="507"/>
      <c r="IC60" s="507"/>
      <c r="ID60" s="507"/>
      <c r="IE60" s="507"/>
      <c r="IF60" s="507"/>
      <c r="IG60" s="507"/>
      <c r="IH60" s="507"/>
      <c r="II60" s="507"/>
      <c r="IJ60" s="507"/>
      <c r="IK60" s="507"/>
      <c r="IL60" s="507"/>
      <c r="IM60" s="507"/>
      <c r="IN60" s="507"/>
      <c r="IO60" s="507"/>
      <c r="IP60" s="507"/>
      <c r="IQ60" s="507"/>
      <c r="IR60" s="507"/>
      <c r="IS60" s="507"/>
      <c r="IT60" s="507"/>
      <c r="IU60" s="507"/>
    </row>
    <row r="61" spans="1:255" x14ac:dyDescent="0.2">
      <c r="A61" s="409">
        <v>3246.58</v>
      </c>
      <c r="B61" s="715" t="s">
        <v>18</v>
      </c>
      <c r="C61" s="708" t="s">
        <v>558</v>
      </c>
      <c r="D61" s="504" t="s">
        <v>559</v>
      </c>
      <c r="E61" s="710">
        <v>3191.47</v>
      </c>
      <c r="F61" s="726">
        <v>72.08</v>
      </c>
      <c r="G61" s="712"/>
      <c r="H61" s="713">
        <f t="shared" si="1"/>
        <v>3263.5499999999997</v>
      </c>
      <c r="I61" s="286"/>
      <c r="J61" s="286"/>
      <c r="K61" s="507"/>
      <c r="L61" s="76"/>
      <c r="M61" s="706"/>
      <c r="N61" s="675"/>
      <c r="O61" s="675"/>
      <c r="P61" s="675"/>
      <c r="Q61" s="675"/>
      <c r="R61" s="507"/>
      <c r="S61" s="507"/>
      <c r="T61" s="507"/>
      <c r="U61" s="507"/>
      <c r="V61" s="507"/>
      <c r="W61" s="507"/>
      <c r="X61" s="507"/>
      <c r="Y61" s="507"/>
      <c r="Z61" s="507"/>
      <c r="AA61" s="507"/>
      <c r="AB61" s="507"/>
      <c r="AC61" s="507"/>
      <c r="AD61" s="507"/>
      <c r="AE61" s="507"/>
      <c r="AF61" s="507"/>
      <c r="AG61" s="507"/>
      <c r="AH61" s="507"/>
      <c r="AI61" s="507"/>
      <c r="AJ61" s="507"/>
      <c r="AK61" s="507"/>
      <c r="AL61" s="507"/>
      <c r="AM61" s="507"/>
      <c r="AN61" s="507"/>
      <c r="AO61" s="507"/>
      <c r="AP61" s="507"/>
      <c r="AQ61" s="507"/>
      <c r="AR61" s="507"/>
      <c r="AS61" s="507"/>
      <c r="AT61" s="507"/>
      <c r="AU61" s="507"/>
      <c r="AV61" s="507"/>
      <c r="AW61" s="507"/>
      <c r="AX61" s="507"/>
      <c r="AY61" s="507"/>
      <c r="AZ61" s="507"/>
      <c r="BA61" s="507"/>
      <c r="BB61" s="507"/>
      <c r="BC61" s="507"/>
      <c r="BD61" s="507"/>
      <c r="BE61" s="507"/>
      <c r="BF61" s="507"/>
      <c r="BG61" s="507"/>
      <c r="BH61" s="507"/>
      <c r="BI61" s="507"/>
      <c r="BJ61" s="507"/>
      <c r="BK61" s="507"/>
      <c r="BL61" s="507"/>
      <c r="BM61" s="507"/>
      <c r="BN61" s="507"/>
      <c r="BO61" s="507"/>
      <c r="BP61" s="507"/>
      <c r="BQ61" s="507"/>
      <c r="BR61" s="507"/>
      <c r="BS61" s="507"/>
      <c r="BT61" s="507"/>
      <c r="BU61" s="507"/>
      <c r="BV61" s="507"/>
      <c r="BW61" s="507"/>
      <c r="BX61" s="507"/>
      <c r="BY61" s="507"/>
      <c r="BZ61" s="507"/>
      <c r="CA61" s="507"/>
      <c r="CB61" s="507"/>
      <c r="CC61" s="507"/>
      <c r="CD61" s="507"/>
      <c r="CE61" s="507"/>
      <c r="CF61" s="507"/>
      <c r="CG61" s="507"/>
      <c r="CH61" s="507"/>
      <c r="CI61" s="507"/>
      <c r="CJ61" s="507"/>
      <c r="CK61" s="507"/>
      <c r="CL61" s="507"/>
      <c r="CM61" s="507"/>
      <c r="CN61" s="507"/>
      <c r="CO61" s="507"/>
      <c r="CP61" s="507"/>
      <c r="CQ61" s="507"/>
      <c r="CR61" s="507"/>
      <c r="CS61" s="507"/>
      <c r="CT61" s="507"/>
      <c r="CU61" s="507"/>
      <c r="CV61" s="507"/>
      <c r="CW61" s="507"/>
      <c r="CX61" s="507"/>
      <c r="CY61" s="507"/>
      <c r="CZ61" s="507"/>
      <c r="DA61" s="507"/>
      <c r="DB61" s="507"/>
      <c r="DC61" s="507"/>
      <c r="DD61" s="507"/>
      <c r="DE61" s="507"/>
      <c r="DF61" s="507"/>
      <c r="DG61" s="507"/>
      <c r="DH61" s="507"/>
      <c r="DI61" s="507"/>
      <c r="DJ61" s="507"/>
      <c r="DK61" s="507"/>
      <c r="DL61" s="507"/>
      <c r="DM61" s="507"/>
      <c r="DN61" s="507"/>
      <c r="DO61" s="507"/>
      <c r="DP61" s="507"/>
      <c r="DQ61" s="507"/>
      <c r="DR61" s="507"/>
      <c r="DS61" s="507"/>
      <c r="DT61" s="507"/>
      <c r="DU61" s="507"/>
      <c r="DV61" s="507"/>
      <c r="DW61" s="507"/>
      <c r="DX61" s="507"/>
      <c r="DY61" s="507"/>
      <c r="DZ61" s="507"/>
      <c r="EA61" s="507"/>
      <c r="EB61" s="507"/>
      <c r="EC61" s="507"/>
      <c r="ED61" s="507"/>
      <c r="EE61" s="507"/>
      <c r="EF61" s="507"/>
      <c r="EG61" s="507"/>
      <c r="EH61" s="507"/>
      <c r="EI61" s="507"/>
      <c r="EJ61" s="507"/>
      <c r="EK61" s="507"/>
      <c r="EL61" s="507"/>
      <c r="EM61" s="507"/>
      <c r="EN61" s="507"/>
      <c r="EO61" s="507"/>
      <c r="EP61" s="507"/>
      <c r="EQ61" s="507"/>
      <c r="ER61" s="507"/>
      <c r="ES61" s="507"/>
      <c r="ET61" s="507"/>
      <c r="EU61" s="507"/>
      <c r="EV61" s="507"/>
      <c r="EW61" s="507"/>
      <c r="EX61" s="507"/>
      <c r="EY61" s="507"/>
      <c r="EZ61" s="507"/>
      <c r="FA61" s="507"/>
      <c r="FB61" s="507"/>
      <c r="FC61" s="507"/>
      <c r="FD61" s="507"/>
      <c r="FE61" s="507"/>
      <c r="FF61" s="507"/>
      <c r="FG61" s="507"/>
      <c r="FH61" s="507"/>
      <c r="FI61" s="507"/>
      <c r="FJ61" s="507"/>
      <c r="FK61" s="507"/>
      <c r="FL61" s="507"/>
      <c r="FM61" s="507"/>
      <c r="FN61" s="507"/>
      <c r="FO61" s="507"/>
      <c r="FP61" s="507"/>
      <c r="FQ61" s="507"/>
      <c r="FR61" s="507"/>
      <c r="FS61" s="507"/>
      <c r="FT61" s="507"/>
      <c r="FU61" s="507"/>
      <c r="FV61" s="507"/>
      <c r="FW61" s="507"/>
      <c r="FX61" s="507"/>
      <c r="FY61" s="507"/>
      <c r="FZ61" s="507"/>
      <c r="GA61" s="507"/>
      <c r="GB61" s="507"/>
      <c r="GC61" s="507"/>
      <c r="GD61" s="507"/>
      <c r="GE61" s="507"/>
      <c r="GF61" s="507"/>
      <c r="GG61" s="507"/>
      <c r="GH61" s="507"/>
      <c r="GI61" s="507"/>
      <c r="GJ61" s="507"/>
      <c r="GK61" s="507"/>
      <c r="GL61" s="507"/>
      <c r="GM61" s="507"/>
      <c r="GN61" s="507"/>
      <c r="GO61" s="507"/>
      <c r="GP61" s="507"/>
      <c r="GQ61" s="507"/>
      <c r="GR61" s="507"/>
      <c r="GS61" s="507"/>
      <c r="GT61" s="507"/>
      <c r="GU61" s="507"/>
      <c r="GV61" s="507"/>
      <c r="GW61" s="507"/>
      <c r="GX61" s="507"/>
      <c r="GY61" s="507"/>
      <c r="GZ61" s="507"/>
      <c r="HA61" s="507"/>
      <c r="HB61" s="507"/>
      <c r="HC61" s="507"/>
      <c r="HD61" s="507"/>
      <c r="HE61" s="507"/>
      <c r="HF61" s="507"/>
      <c r="HG61" s="507"/>
      <c r="HH61" s="507"/>
      <c r="HI61" s="507"/>
      <c r="HJ61" s="507"/>
      <c r="HK61" s="507"/>
      <c r="HL61" s="507"/>
      <c r="HM61" s="507"/>
      <c r="HN61" s="507"/>
      <c r="HO61" s="507"/>
      <c r="HP61" s="507"/>
      <c r="HQ61" s="507"/>
      <c r="HR61" s="507"/>
      <c r="HS61" s="507"/>
      <c r="HT61" s="507"/>
      <c r="HU61" s="507"/>
      <c r="HV61" s="507"/>
      <c r="HW61" s="507"/>
      <c r="HX61" s="507"/>
      <c r="HY61" s="507"/>
      <c r="HZ61" s="507"/>
      <c r="IA61" s="507"/>
      <c r="IB61" s="507"/>
      <c r="IC61" s="507"/>
      <c r="ID61" s="507"/>
      <c r="IE61" s="507"/>
      <c r="IF61" s="507"/>
      <c r="IG61" s="507"/>
      <c r="IH61" s="507"/>
      <c r="II61" s="507"/>
      <c r="IJ61" s="507"/>
      <c r="IK61" s="507"/>
      <c r="IL61" s="507"/>
      <c r="IM61" s="507"/>
      <c r="IN61" s="507"/>
      <c r="IO61" s="507"/>
      <c r="IP61" s="507"/>
      <c r="IQ61" s="507"/>
      <c r="IR61" s="507"/>
      <c r="IS61" s="507"/>
      <c r="IT61" s="507"/>
      <c r="IU61" s="507"/>
    </row>
    <row r="62" spans="1:255" x14ac:dyDescent="0.2">
      <c r="A62" s="409">
        <v>3026.58</v>
      </c>
      <c r="B62" s="715" t="s">
        <v>18</v>
      </c>
      <c r="C62" s="708" t="s">
        <v>560</v>
      </c>
      <c r="D62" s="504" t="s">
        <v>561</v>
      </c>
      <c r="E62" s="710">
        <v>2982.45</v>
      </c>
      <c r="F62" s="726">
        <v>136.36000000000001</v>
      </c>
      <c r="G62" s="712"/>
      <c r="H62" s="713">
        <f t="shared" si="1"/>
        <v>3118.81</v>
      </c>
      <c r="I62" s="286"/>
      <c r="J62" s="286"/>
      <c r="K62" s="507"/>
      <c r="L62" s="76"/>
      <c r="M62" s="706"/>
      <c r="N62" s="675"/>
      <c r="O62" s="675"/>
      <c r="P62" s="675"/>
      <c r="Q62" s="675"/>
      <c r="R62" s="507"/>
      <c r="S62" s="507"/>
      <c r="T62" s="507"/>
      <c r="U62" s="507"/>
      <c r="V62" s="507"/>
      <c r="W62" s="507"/>
      <c r="X62" s="507"/>
      <c r="Y62" s="507"/>
      <c r="Z62" s="507"/>
      <c r="AA62" s="507"/>
      <c r="AB62" s="507"/>
      <c r="AC62" s="507"/>
      <c r="AD62" s="507"/>
      <c r="AE62" s="507"/>
      <c r="AF62" s="507"/>
      <c r="AG62" s="507"/>
      <c r="AH62" s="507"/>
      <c r="AI62" s="507"/>
      <c r="AJ62" s="507"/>
      <c r="AK62" s="507"/>
      <c r="AL62" s="507"/>
      <c r="AM62" s="507"/>
      <c r="AN62" s="507"/>
      <c r="AO62" s="507"/>
      <c r="AP62" s="507"/>
      <c r="AQ62" s="507"/>
      <c r="AR62" s="507"/>
      <c r="AS62" s="507"/>
      <c r="AT62" s="507"/>
      <c r="AU62" s="507"/>
      <c r="AV62" s="507"/>
      <c r="AW62" s="507"/>
      <c r="AX62" s="507"/>
      <c r="AY62" s="507"/>
      <c r="AZ62" s="507"/>
      <c r="BA62" s="507"/>
      <c r="BB62" s="507"/>
      <c r="BC62" s="507"/>
      <c r="BD62" s="507"/>
      <c r="BE62" s="507"/>
      <c r="BF62" s="507"/>
      <c r="BG62" s="507"/>
      <c r="BH62" s="507"/>
      <c r="BI62" s="507"/>
      <c r="BJ62" s="507"/>
      <c r="BK62" s="507"/>
      <c r="BL62" s="507"/>
      <c r="BM62" s="507"/>
      <c r="BN62" s="507"/>
      <c r="BO62" s="507"/>
      <c r="BP62" s="507"/>
      <c r="BQ62" s="507"/>
      <c r="BR62" s="507"/>
      <c r="BS62" s="507"/>
      <c r="BT62" s="507"/>
      <c r="BU62" s="507"/>
      <c r="BV62" s="507"/>
      <c r="BW62" s="507"/>
      <c r="BX62" s="507"/>
      <c r="BY62" s="507"/>
      <c r="BZ62" s="507"/>
      <c r="CA62" s="507"/>
      <c r="CB62" s="507"/>
      <c r="CC62" s="507"/>
      <c r="CD62" s="507"/>
      <c r="CE62" s="507"/>
      <c r="CF62" s="507"/>
      <c r="CG62" s="507"/>
      <c r="CH62" s="507"/>
      <c r="CI62" s="507"/>
      <c r="CJ62" s="507"/>
      <c r="CK62" s="507"/>
      <c r="CL62" s="507"/>
      <c r="CM62" s="507"/>
      <c r="CN62" s="507"/>
      <c r="CO62" s="507"/>
      <c r="CP62" s="507"/>
      <c r="CQ62" s="507"/>
      <c r="CR62" s="507"/>
      <c r="CS62" s="507"/>
      <c r="CT62" s="507"/>
      <c r="CU62" s="507"/>
      <c r="CV62" s="507"/>
      <c r="CW62" s="507"/>
      <c r="CX62" s="507"/>
      <c r="CY62" s="507"/>
      <c r="CZ62" s="507"/>
      <c r="DA62" s="507"/>
      <c r="DB62" s="507"/>
      <c r="DC62" s="507"/>
      <c r="DD62" s="507"/>
      <c r="DE62" s="507"/>
      <c r="DF62" s="507"/>
      <c r="DG62" s="507"/>
      <c r="DH62" s="507"/>
      <c r="DI62" s="507"/>
      <c r="DJ62" s="507"/>
      <c r="DK62" s="507"/>
      <c r="DL62" s="507"/>
      <c r="DM62" s="507"/>
      <c r="DN62" s="507"/>
      <c r="DO62" s="507"/>
      <c r="DP62" s="507"/>
      <c r="DQ62" s="507"/>
      <c r="DR62" s="507"/>
      <c r="DS62" s="507"/>
      <c r="DT62" s="507"/>
      <c r="DU62" s="507"/>
      <c r="DV62" s="507"/>
      <c r="DW62" s="507"/>
      <c r="DX62" s="507"/>
      <c r="DY62" s="507"/>
      <c r="DZ62" s="507"/>
      <c r="EA62" s="507"/>
      <c r="EB62" s="507"/>
      <c r="EC62" s="507"/>
      <c r="ED62" s="507"/>
      <c r="EE62" s="507"/>
      <c r="EF62" s="507"/>
      <c r="EG62" s="507"/>
      <c r="EH62" s="507"/>
      <c r="EI62" s="507"/>
      <c r="EJ62" s="507"/>
      <c r="EK62" s="507"/>
      <c r="EL62" s="507"/>
      <c r="EM62" s="507"/>
      <c r="EN62" s="507"/>
      <c r="EO62" s="507"/>
      <c r="EP62" s="507"/>
      <c r="EQ62" s="507"/>
      <c r="ER62" s="507"/>
      <c r="ES62" s="507"/>
      <c r="ET62" s="507"/>
      <c r="EU62" s="507"/>
      <c r="EV62" s="507"/>
      <c r="EW62" s="507"/>
      <c r="EX62" s="507"/>
      <c r="EY62" s="507"/>
      <c r="EZ62" s="507"/>
      <c r="FA62" s="507"/>
      <c r="FB62" s="507"/>
      <c r="FC62" s="507"/>
      <c r="FD62" s="507"/>
      <c r="FE62" s="507"/>
      <c r="FF62" s="507"/>
      <c r="FG62" s="507"/>
      <c r="FH62" s="507"/>
      <c r="FI62" s="507"/>
      <c r="FJ62" s="507"/>
      <c r="FK62" s="507"/>
      <c r="FL62" s="507"/>
      <c r="FM62" s="507"/>
      <c r="FN62" s="507"/>
      <c r="FO62" s="507"/>
      <c r="FP62" s="507"/>
      <c r="FQ62" s="507"/>
      <c r="FR62" s="507"/>
      <c r="FS62" s="507"/>
      <c r="FT62" s="507"/>
      <c r="FU62" s="507"/>
      <c r="FV62" s="507"/>
      <c r="FW62" s="507"/>
      <c r="FX62" s="507"/>
      <c r="FY62" s="507"/>
      <c r="FZ62" s="507"/>
      <c r="GA62" s="507"/>
      <c r="GB62" s="507"/>
      <c r="GC62" s="507"/>
      <c r="GD62" s="507"/>
      <c r="GE62" s="507"/>
      <c r="GF62" s="507"/>
      <c r="GG62" s="507"/>
      <c r="GH62" s="507"/>
      <c r="GI62" s="507"/>
      <c r="GJ62" s="507"/>
      <c r="GK62" s="507"/>
      <c r="GL62" s="507"/>
      <c r="GM62" s="507"/>
      <c r="GN62" s="507"/>
      <c r="GO62" s="507"/>
      <c r="GP62" s="507"/>
      <c r="GQ62" s="507"/>
      <c r="GR62" s="507"/>
      <c r="GS62" s="507"/>
      <c r="GT62" s="507"/>
      <c r="GU62" s="507"/>
      <c r="GV62" s="507"/>
      <c r="GW62" s="507"/>
      <c r="GX62" s="507"/>
      <c r="GY62" s="507"/>
      <c r="GZ62" s="507"/>
      <c r="HA62" s="507"/>
      <c r="HB62" s="507"/>
      <c r="HC62" s="507"/>
      <c r="HD62" s="507"/>
      <c r="HE62" s="507"/>
      <c r="HF62" s="507"/>
      <c r="HG62" s="507"/>
      <c r="HH62" s="507"/>
      <c r="HI62" s="507"/>
      <c r="HJ62" s="507"/>
      <c r="HK62" s="507"/>
      <c r="HL62" s="507"/>
      <c r="HM62" s="507"/>
      <c r="HN62" s="507"/>
      <c r="HO62" s="507"/>
      <c r="HP62" s="507"/>
      <c r="HQ62" s="507"/>
      <c r="HR62" s="507"/>
      <c r="HS62" s="507"/>
      <c r="HT62" s="507"/>
      <c r="HU62" s="507"/>
      <c r="HV62" s="507"/>
      <c r="HW62" s="507"/>
      <c r="HX62" s="507"/>
      <c r="HY62" s="507"/>
      <c r="HZ62" s="507"/>
      <c r="IA62" s="507"/>
      <c r="IB62" s="507"/>
      <c r="IC62" s="507"/>
      <c r="ID62" s="507"/>
      <c r="IE62" s="507"/>
      <c r="IF62" s="507"/>
      <c r="IG62" s="507"/>
      <c r="IH62" s="507"/>
      <c r="II62" s="507"/>
      <c r="IJ62" s="507"/>
      <c r="IK62" s="507"/>
      <c r="IL62" s="507"/>
      <c r="IM62" s="507"/>
      <c r="IN62" s="507"/>
      <c r="IO62" s="507"/>
      <c r="IP62" s="507"/>
      <c r="IQ62" s="507"/>
      <c r="IR62" s="507"/>
      <c r="IS62" s="507"/>
      <c r="IT62" s="507"/>
      <c r="IU62" s="507"/>
    </row>
    <row r="63" spans="1:255" ht="22.5" x14ac:dyDescent="0.2">
      <c r="A63" s="409">
        <v>1154.3399999999999</v>
      </c>
      <c r="B63" s="715" t="s">
        <v>18</v>
      </c>
      <c r="C63" s="708" t="s">
        <v>562</v>
      </c>
      <c r="D63" s="504" t="s">
        <v>563</v>
      </c>
      <c r="E63" s="710">
        <v>1282.3499999999999</v>
      </c>
      <c r="F63" s="726">
        <v>35.71</v>
      </c>
      <c r="G63" s="712"/>
      <c r="H63" s="713">
        <f t="shared" si="1"/>
        <v>1318.06</v>
      </c>
      <c r="I63" s="286"/>
      <c r="J63" s="286"/>
      <c r="K63" s="507"/>
      <c r="L63" s="76"/>
      <c r="M63" s="706"/>
      <c r="N63" s="675"/>
      <c r="O63" s="675"/>
      <c r="P63" s="675"/>
      <c r="Q63" s="675"/>
      <c r="R63" s="507"/>
      <c r="S63" s="507"/>
      <c r="T63" s="507"/>
      <c r="U63" s="507"/>
      <c r="V63" s="507"/>
      <c r="W63" s="507"/>
      <c r="X63" s="507"/>
      <c r="Y63" s="507"/>
      <c r="Z63" s="507"/>
      <c r="AA63" s="507"/>
      <c r="AB63" s="507"/>
      <c r="AC63" s="507"/>
      <c r="AD63" s="507"/>
      <c r="AE63" s="507"/>
      <c r="AF63" s="507"/>
      <c r="AG63" s="507"/>
      <c r="AH63" s="507"/>
      <c r="AI63" s="507"/>
      <c r="AJ63" s="507"/>
      <c r="AK63" s="507"/>
      <c r="AL63" s="507"/>
      <c r="AM63" s="507"/>
      <c r="AN63" s="507"/>
      <c r="AO63" s="507"/>
      <c r="AP63" s="507"/>
      <c r="AQ63" s="507"/>
      <c r="AR63" s="507"/>
      <c r="AS63" s="507"/>
      <c r="AT63" s="507"/>
      <c r="AU63" s="507"/>
      <c r="AV63" s="507"/>
      <c r="AW63" s="507"/>
      <c r="AX63" s="507"/>
      <c r="AY63" s="507"/>
      <c r="AZ63" s="507"/>
      <c r="BA63" s="507"/>
      <c r="BB63" s="507"/>
      <c r="BC63" s="507"/>
      <c r="BD63" s="507"/>
      <c r="BE63" s="507"/>
      <c r="BF63" s="507"/>
      <c r="BG63" s="507"/>
      <c r="BH63" s="507"/>
      <c r="BI63" s="507"/>
      <c r="BJ63" s="507"/>
      <c r="BK63" s="507"/>
      <c r="BL63" s="507"/>
      <c r="BM63" s="507"/>
      <c r="BN63" s="507"/>
      <c r="BO63" s="507"/>
      <c r="BP63" s="507"/>
      <c r="BQ63" s="507"/>
      <c r="BR63" s="507"/>
      <c r="BS63" s="507"/>
      <c r="BT63" s="507"/>
      <c r="BU63" s="507"/>
      <c r="BV63" s="507"/>
      <c r="BW63" s="507"/>
      <c r="BX63" s="507"/>
      <c r="BY63" s="507"/>
      <c r="BZ63" s="507"/>
      <c r="CA63" s="507"/>
      <c r="CB63" s="507"/>
      <c r="CC63" s="507"/>
      <c r="CD63" s="507"/>
      <c r="CE63" s="507"/>
      <c r="CF63" s="507"/>
      <c r="CG63" s="507"/>
      <c r="CH63" s="507"/>
      <c r="CI63" s="507"/>
      <c r="CJ63" s="507"/>
      <c r="CK63" s="507"/>
      <c r="CL63" s="507"/>
      <c r="CM63" s="507"/>
      <c r="CN63" s="507"/>
      <c r="CO63" s="507"/>
      <c r="CP63" s="507"/>
      <c r="CQ63" s="507"/>
      <c r="CR63" s="507"/>
      <c r="CS63" s="507"/>
      <c r="CT63" s="507"/>
      <c r="CU63" s="507"/>
      <c r="CV63" s="507"/>
      <c r="CW63" s="507"/>
      <c r="CX63" s="507"/>
      <c r="CY63" s="507"/>
      <c r="CZ63" s="507"/>
      <c r="DA63" s="507"/>
      <c r="DB63" s="507"/>
      <c r="DC63" s="507"/>
      <c r="DD63" s="507"/>
      <c r="DE63" s="507"/>
      <c r="DF63" s="507"/>
      <c r="DG63" s="507"/>
      <c r="DH63" s="507"/>
      <c r="DI63" s="507"/>
      <c r="DJ63" s="507"/>
      <c r="DK63" s="507"/>
      <c r="DL63" s="507"/>
      <c r="DM63" s="507"/>
      <c r="DN63" s="507"/>
      <c r="DO63" s="507"/>
      <c r="DP63" s="507"/>
      <c r="DQ63" s="507"/>
      <c r="DR63" s="507"/>
      <c r="DS63" s="507"/>
      <c r="DT63" s="507"/>
      <c r="DU63" s="507"/>
      <c r="DV63" s="507"/>
      <c r="DW63" s="507"/>
      <c r="DX63" s="507"/>
      <c r="DY63" s="507"/>
      <c r="DZ63" s="507"/>
      <c r="EA63" s="507"/>
      <c r="EB63" s="507"/>
      <c r="EC63" s="507"/>
      <c r="ED63" s="507"/>
      <c r="EE63" s="507"/>
      <c r="EF63" s="507"/>
      <c r="EG63" s="507"/>
      <c r="EH63" s="507"/>
      <c r="EI63" s="507"/>
      <c r="EJ63" s="507"/>
      <c r="EK63" s="507"/>
      <c r="EL63" s="507"/>
      <c r="EM63" s="507"/>
      <c r="EN63" s="507"/>
      <c r="EO63" s="507"/>
      <c r="EP63" s="507"/>
      <c r="EQ63" s="507"/>
      <c r="ER63" s="507"/>
      <c r="ES63" s="507"/>
      <c r="ET63" s="507"/>
      <c r="EU63" s="507"/>
      <c r="EV63" s="507"/>
      <c r="EW63" s="507"/>
      <c r="EX63" s="507"/>
      <c r="EY63" s="507"/>
      <c r="EZ63" s="507"/>
      <c r="FA63" s="507"/>
      <c r="FB63" s="507"/>
      <c r="FC63" s="507"/>
      <c r="FD63" s="507"/>
      <c r="FE63" s="507"/>
      <c r="FF63" s="507"/>
      <c r="FG63" s="507"/>
      <c r="FH63" s="507"/>
      <c r="FI63" s="507"/>
      <c r="FJ63" s="507"/>
      <c r="FK63" s="507"/>
      <c r="FL63" s="507"/>
      <c r="FM63" s="507"/>
      <c r="FN63" s="507"/>
      <c r="FO63" s="507"/>
      <c r="FP63" s="507"/>
      <c r="FQ63" s="507"/>
      <c r="FR63" s="507"/>
      <c r="FS63" s="507"/>
      <c r="FT63" s="507"/>
      <c r="FU63" s="507"/>
      <c r="FV63" s="507"/>
      <c r="FW63" s="507"/>
      <c r="FX63" s="507"/>
      <c r="FY63" s="507"/>
      <c r="FZ63" s="507"/>
      <c r="GA63" s="507"/>
      <c r="GB63" s="507"/>
      <c r="GC63" s="507"/>
      <c r="GD63" s="507"/>
      <c r="GE63" s="507"/>
      <c r="GF63" s="507"/>
      <c r="GG63" s="507"/>
      <c r="GH63" s="507"/>
      <c r="GI63" s="507"/>
      <c r="GJ63" s="507"/>
      <c r="GK63" s="507"/>
      <c r="GL63" s="507"/>
      <c r="GM63" s="507"/>
      <c r="GN63" s="507"/>
      <c r="GO63" s="507"/>
      <c r="GP63" s="507"/>
      <c r="GQ63" s="507"/>
      <c r="GR63" s="507"/>
      <c r="GS63" s="507"/>
      <c r="GT63" s="507"/>
      <c r="GU63" s="507"/>
      <c r="GV63" s="507"/>
      <c r="GW63" s="507"/>
      <c r="GX63" s="507"/>
      <c r="GY63" s="507"/>
      <c r="GZ63" s="507"/>
      <c r="HA63" s="507"/>
      <c r="HB63" s="507"/>
      <c r="HC63" s="507"/>
      <c r="HD63" s="507"/>
      <c r="HE63" s="507"/>
      <c r="HF63" s="507"/>
      <c r="HG63" s="507"/>
      <c r="HH63" s="507"/>
      <c r="HI63" s="507"/>
      <c r="HJ63" s="507"/>
      <c r="HK63" s="507"/>
      <c r="HL63" s="507"/>
      <c r="HM63" s="507"/>
      <c r="HN63" s="507"/>
      <c r="HO63" s="507"/>
      <c r="HP63" s="507"/>
      <c r="HQ63" s="507"/>
      <c r="HR63" s="507"/>
      <c r="HS63" s="507"/>
      <c r="HT63" s="507"/>
      <c r="HU63" s="507"/>
      <c r="HV63" s="507"/>
      <c r="HW63" s="507"/>
      <c r="HX63" s="507"/>
      <c r="HY63" s="507"/>
      <c r="HZ63" s="507"/>
      <c r="IA63" s="507"/>
      <c r="IB63" s="507"/>
      <c r="IC63" s="507"/>
      <c r="ID63" s="507"/>
      <c r="IE63" s="507"/>
      <c r="IF63" s="507"/>
      <c r="IG63" s="507"/>
      <c r="IH63" s="507"/>
      <c r="II63" s="507"/>
      <c r="IJ63" s="507"/>
      <c r="IK63" s="507"/>
      <c r="IL63" s="507"/>
      <c r="IM63" s="507"/>
      <c r="IN63" s="507"/>
      <c r="IO63" s="507"/>
      <c r="IP63" s="507"/>
      <c r="IQ63" s="507"/>
      <c r="IR63" s="507"/>
      <c r="IS63" s="507"/>
      <c r="IT63" s="507"/>
      <c r="IU63" s="507"/>
    </row>
    <row r="64" spans="1:255" x14ac:dyDescent="0.2">
      <c r="A64" s="409">
        <v>960.25</v>
      </c>
      <c r="B64" s="715" t="s">
        <v>18</v>
      </c>
      <c r="C64" s="708" t="s">
        <v>564</v>
      </c>
      <c r="D64" s="504" t="s">
        <v>565</v>
      </c>
      <c r="E64" s="710">
        <v>910</v>
      </c>
      <c r="F64" s="726">
        <v>0</v>
      </c>
      <c r="G64" s="712"/>
      <c r="H64" s="713">
        <f t="shared" si="1"/>
        <v>910</v>
      </c>
      <c r="I64" s="286"/>
      <c r="J64" s="286"/>
      <c r="K64" s="507"/>
      <c r="L64" s="76"/>
      <c r="M64" s="706"/>
      <c r="N64" s="675"/>
      <c r="O64" s="675"/>
      <c r="P64" s="675"/>
      <c r="Q64" s="675"/>
      <c r="R64" s="507"/>
      <c r="S64" s="507"/>
      <c r="T64" s="507"/>
      <c r="U64" s="507"/>
      <c r="V64" s="507"/>
      <c r="W64" s="507"/>
      <c r="X64" s="507"/>
      <c r="Y64" s="507"/>
      <c r="Z64" s="507"/>
      <c r="AA64" s="507"/>
      <c r="AB64" s="507"/>
      <c r="AC64" s="507"/>
      <c r="AD64" s="507"/>
      <c r="AE64" s="507"/>
      <c r="AF64" s="507"/>
      <c r="AG64" s="507"/>
      <c r="AH64" s="507"/>
      <c r="AI64" s="507"/>
      <c r="AJ64" s="507"/>
      <c r="AK64" s="507"/>
      <c r="AL64" s="507"/>
      <c r="AM64" s="507"/>
      <c r="AN64" s="507"/>
      <c r="AO64" s="507"/>
      <c r="AP64" s="507"/>
      <c r="AQ64" s="507"/>
      <c r="AR64" s="507"/>
      <c r="AS64" s="507"/>
      <c r="AT64" s="507"/>
      <c r="AU64" s="507"/>
      <c r="AV64" s="507"/>
      <c r="AW64" s="507"/>
      <c r="AX64" s="507"/>
      <c r="AY64" s="507"/>
      <c r="AZ64" s="507"/>
      <c r="BA64" s="507"/>
      <c r="BB64" s="507"/>
      <c r="BC64" s="507"/>
      <c r="BD64" s="507"/>
      <c r="BE64" s="507"/>
      <c r="BF64" s="507"/>
      <c r="BG64" s="507"/>
      <c r="BH64" s="507"/>
      <c r="BI64" s="507"/>
      <c r="BJ64" s="507"/>
      <c r="BK64" s="507"/>
      <c r="BL64" s="507"/>
      <c r="BM64" s="507"/>
      <c r="BN64" s="507"/>
      <c r="BO64" s="507"/>
      <c r="BP64" s="507"/>
      <c r="BQ64" s="507"/>
      <c r="BR64" s="507"/>
      <c r="BS64" s="507"/>
      <c r="BT64" s="507"/>
      <c r="BU64" s="507"/>
      <c r="BV64" s="507"/>
      <c r="BW64" s="507"/>
      <c r="BX64" s="507"/>
      <c r="BY64" s="507"/>
      <c r="BZ64" s="507"/>
      <c r="CA64" s="507"/>
      <c r="CB64" s="507"/>
      <c r="CC64" s="507"/>
      <c r="CD64" s="507"/>
      <c r="CE64" s="507"/>
      <c r="CF64" s="507"/>
      <c r="CG64" s="507"/>
      <c r="CH64" s="507"/>
      <c r="CI64" s="507"/>
      <c r="CJ64" s="507"/>
      <c r="CK64" s="507"/>
      <c r="CL64" s="507"/>
      <c r="CM64" s="507"/>
      <c r="CN64" s="507"/>
      <c r="CO64" s="507"/>
      <c r="CP64" s="507"/>
      <c r="CQ64" s="507"/>
      <c r="CR64" s="507"/>
      <c r="CS64" s="507"/>
      <c r="CT64" s="507"/>
      <c r="CU64" s="507"/>
      <c r="CV64" s="507"/>
      <c r="CW64" s="507"/>
      <c r="CX64" s="507"/>
      <c r="CY64" s="507"/>
      <c r="CZ64" s="507"/>
      <c r="DA64" s="507"/>
      <c r="DB64" s="507"/>
      <c r="DC64" s="507"/>
      <c r="DD64" s="507"/>
      <c r="DE64" s="507"/>
      <c r="DF64" s="507"/>
      <c r="DG64" s="507"/>
      <c r="DH64" s="507"/>
      <c r="DI64" s="507"/>
      <c r="DJ64" s="507"/>
      <c r="DK64" s="507"/>
      <c r="DL64" s="507"/>
      <c r="DM64" s="507"/>
      <c r="DN64" s="507"/>
      <c r="DO64" s="507"/>
      <c r="DP64" s="507"/>
      <c r="DQ64" s="507"/>
      <c r="DR64" s="507"/>
      <c r="DS64" s="507"/>
      <c r="DT64" s="507"/>
      <c r="DU64" s="507"/>
      <c r="DV64" s="507"/>
      <c r="DW64" s="507"/>
      <c r="DX64" s="507"/>
      <c r="DY64" s="507"/>
      <c r="DZ64" s="507"/>
      <c r="EA64" s="507"/>
      <c r="EB64" s="507"/>
      <c r="EC64" s="507"/>
      <c r="ED64" s="507"/>
      <c r="EE64" s="507"/>
      <c r="EF64" s="507"/>
      <c r="EG64" s="507"/>
      <c r="EH64" s="507"/>
      <c r="EI64" s="507"/>
      <c r="EJ64" s="507"/>
      <c r="EK64" s="507"/>
      <c r="EL64" s="507"/>
      <c r="EM64" s="507"/>
      <c r="EN64" s="507"/>
      <c r="EO64" s="507"/>
      <c r="EP64" s="507"/>
      <c r="EQ64" s="507"/>
      <c r="ER64" s="507"/>
      <c r="ES64" s="507"/>
      <c r="ET64" s="507"/>
      <c r="EU64" s="507"/>
      <c r="EV64" s="507"/>
      <c r="EW64" s="507"/>
      <c r="EX64" s="507"/>
      <c r="EY64" s="507"/>
      <c r="EZ64" s="507"/>
      <c r="FA64" s="507"/>
      <c r="FB64" s="507"/>
      <c r="FC64" s="507"/>
      <c r="FD64" s="507"/>
      <c r="FE64" s="507"/>
      <c r="FF64" s="507"/>
      <c r="FG64" s="507"/>
      <c r="FH64" s="507"/>
      <c r="FI64" s="507"/>
      <c r="FJ64" s="507"/>
      <c r="FK64" s="507"/>
      <c r="FL64" s="507"/>
      <c r="FM64" s="507"/>
      <c r="FN64" s="507"/>
      <c r="FO64" s="507"/>
      <c r="FP64" s="507"/>
      <c r="FQ64" s="507"/>
      <c r="FR64" s="507"/>
      <c r="FS64" s="507"/>
      <c r="FT64" s="507"/>
      <c r="FU64" s="507"/>
      <c r="FV64" s="507"/>
      <c r="FW64" s="507"/>
      <c r="FX64" s="507"/>
      <c r="FY64" s="507"/>
      <c r="FZ64" s="507"/>
      <c r="GA64" s="507"/>
      <c r="GB64" s="507"/>
      <c r="GC64" s="507"/>
      <c r="GD64" s="507"/>
      <c r="GE64" s="507"/>
      <c r="GF64" s="507"/>
      <c r="GG64" s="507"/>
      <c r="GH64" s="507"/>
      <c r="GI64" s="507"/>
      <c r="GJ64" s="507"/>
      <c r="GK64" s="507"/>
      <c r="GL64" s="507"/>
      <c r="GM64" s="507"/>
      <c r="GN64" s="507"/>
      <c r="GO64" s="507"/>
      <c r="GP64" s="507"/>
      <c r="GQ64" s="507"/>
      <c r="GR64" s="507"/>
      <c r="GS64" s="507"/>
      <c r="GT64" s="507"/>
      <c r="GU64" s="507"/>
      <c r="GV64" s="507"/>
      <c r="GW64" s="507"/>
      <c r="GX64" s="507"/>
      <c r="GY64" s="507"/>
      <c r="GZ64" s="507"/>
      <c r="HA64" s="507"/>
      <c r="HB64" s="507"/>
      <c r="HC64" s="507"/>
      <c r="HD64" s="507"/>
      <c r="HE64" s="507"/>
      <c r="HF64" s="507"/>
      <c r="HG64" s="507"/>
      <c r="HH64" s="507"/>
      <c r="HI64" s="507"/>
      <c r="HJ64" s="507"/>
      <c r="HK64" s="507"/>
      <c r="HL64" s="507"/>
      <c r="HM64" s="507"/>
      <c r="HN64" s="507"/>
      <c r="HO64" s="507"/>
      <c r="HP64" s="507"/>
      <c r="HQ64" s="507"/>
      <c r="HR64" s="507"/>
      <c r="HS64" s="507"/>
      <c r="HT64" s="507"/>
      <c r="HU64" s="507"/>
      <c r="HV64" s="507"/>
      <c r="HW64" s="507"/>
      <c r="HX64" s="507"/>
      <c r="HY64" s="507"/>
      <c r="HZ64" s="507"/>
      <c r="IA64" s="507"/>
      <c r="IB64" s="507"/>
      <c r="IC64" s="507"/>
      <c r="ID64" s="507"/>
      <c r="IE64" s="507"/>
      <c r="IF64" s="507"/>
      <c r="IG64" s="507"/>
      <c r="IH64" s="507"/>
      <c r="II64" s="507"/>
      <c r="IJ64" s="507"/>
      <c r="IK64" s="507"/>
      <c r="IL64" s="507"/>
      <c r="IM64" s="507"/>
      <c r="IN64" s="507"/>
      <c r="IO64" s="507"/>
      <c r="IP64" s="507"/>
      <c r="IQ64" s="507"/>
      <c r="IR64" s="507"/>
      <c r="IS64" s="507"/>
      <c r="IT64" s="507"/>
      <c r="IU64" s="507"/>
    </row>
    <row r="65" spans="1:255" x14ac:dyDescent="0.2">
      <c r="A65" s="409">
        <v>788.75</v>
      </c>
      <c r="B65" s="715" t="s">
        <v>18</v>
      </c>
      <c r="C65" s="708" t="s">
        <v>566</v>
      </c>
      <c r="D65" s="504" t="s">
        <v>567</v>
      </c>
      <c r="E65" s="710">
        <v>785.5</v>
      </c>
      <c r="F65" s="726">
        <v>5.08</v>
      </c>
      <c r="G65" s="712"/>
      <c r="H65" s="713">
        <f t="shared" si="1"/>
        <v>790.58</v>
      </c>
      <c r="I65" s="286"/>
      <c r="J65" s="286"/>
      <c r="K65" s="507"/>
      <c r="L65" s="76"/>
      <c r="M65" s="706"/>
      <c r="N65" s="675"/>
      <c r="O65" s="675"/>
      <c r="P65" s="675"/>
      <c r="Q65" s="675"/>
      <c r="R65" s="507"/>
      <c r="S65" s="507"/>
      <c r="T65" s="507"/>
      <c r="U65" s="507"/>
      <c r="V65" s="507"/>
      <c r="W65" s="507"/>
      <c r="X65" s="507"/>
      <c r="Y65" s="507"/>
      <c r="Z65" s="507"/>
      <c r="AA65" s="507"/>
      <c r="AB65" s="507"/>
      <c r="AC65" s="507"/>
      <c r="AD65" s="507"/>
      <c r="AE65" s="507"/>
      <c r="AF65" s="507"/>
      <c r="AG65" s="507"/>
      <c r="AH65" s="507"/>
      <c r="AI65" s="507"/>
      <c r="AJ65" s="507"/>
      <c r="AK65" s="507"/>
      <c r="AL65" s="507"/>
      <c r="AM65" s="507"/>
      <c r="AN65" s="507"/>
      <c r="AO65" s="507"/>
      <c r="AP65" s="507"/>
      <c r="AQ65" s="507"/>
      <c r="AR65" s="507"/>
      <c r="AS65" s="507"/>
      <c r="AT65" s="507"/>
      <c r="AU65" s="507"/>
      <c r="AV65" s="507"/>
      <c r="AW65" s="507"/>
      <c r="AX65" s="507"/>
      <c r="AY65" s="507"/>
      <c r="AZ65" s="507"/>
      <c r="BA65" s="507"/>
      <c r="BB65" s="507"/>
      <c r="BC65" s="507"/>
      <c r="BD65" s="507"/>
      <c r="BE65" s="507"/>
      <c r="BF65" s="507"/>
      <c r="BG65" s="507"/>
      <c r="BH65" s="507"/>
      <c r="BI65" s="507"/>
      <c r="BJ65" s="507"/>
      <c r="BK65" s="507"/>
      <c r="BL65" s="507"/>
      <c r="BM65" s="507"/>
      <c r="BN65" s="507"/>
      <c r="BO65" s="507"/>
      <c r="BP65" s="507"/>
      <c r="BQ65" s="507"/>
      <c r="BR65" s="507"/>
      <c r="BS65" s="507"/>
      <c r="BT65" s="507"/>
      <c r="BU65" s="507"/>
      <c r="BV65" s="507"/>
      <c r="BW65" s="507"/>
      <c r="BX65" s="507"/>
      <c r="BY65" s="507"/>
      <c r="BZ65" s="507"/>
      <c r="CA65" s="507"/>
      <c r="CB65" s="507"/>
      <c r="CC65" s="507"/>
      <c r="CD65" s="507"/>
      <c r="CE65" s="507"/>
      <c r="CF65" s="507"/>
      <c r="CG65" s="507"/>
      <c r="CH65" s="507"/>
      <c r="CI65" s="507"/>
      <c r="CJ65" s="507"/>
      <c r="CK65" s="507"/>
      <c r="CL65" s="507"/>
      <c r="CM65" s="507"/>
      <c r="CN65" s="507"/>
      <c r="CO65" s="507"/>
      <c r="CP65" s="507"/>
      <c r="CQ65" s="507"/>
      <c r="CR65" s="507"/>
      <c r="CS65" s="507"/>
      <c r="CT65" s="507"/>
      <c r="CU65" s="507"/>
      <c r="CV65" s="507"/>
      <c r="CW65" s="507"/>
      <c r="CX65" s="507"/>
      <c r="CY65" s="507"/>
      <c r="CZ65" s="507"/>
      <c r="DA65" s="507"/>
      <c r="DB65" s="507"/>
      <c r="DC65" s="507"/>
      <c r="DD65" s="507"/>
      <c r="DE65" s="507"/>
      <c r="DF65" s="507"/>
      <c r="DG65" s="507"/>
      <c r="DH65" s="507"/>
      <c r="DI65" s="507"/>
      <c r="DJ65" s="507"/>
      <c r="DK65" s="507"/>
      <c r="DL65" s="507"/>
      <c r="DM65" s="507"/>
      <c r="DN65" s="507"/>
      <c r="DO65" s="507"/>
      <c r="DP65" s="507"/>
      <c r="DQ65" s="507"/>
      <c r="DR65" s="507"/>
      <c r="DS65" s="507"/>
      <c r="DT65" s="507"/>
      <c r="DU65" s="507"/>
      <c r="DV65" s="507"/>
      <c r="DW65" s="507"/>
      <c r="DX65" s="507"/>
      <c r="DY65" s="507"/>
      <c r="DZ65" s="507"/>
      <c r="EA65" s="507"/>
      <c r="EB65" s="507"/>
      <c r="EC65" s="507"/>
      <c r="ED65" s="507"/>
      <c r="EE65" s="507"/>
      <c r="EF65" s="507"/>
      <c r="EG65" s="507"/>
      <c r="EH65" s="507"/>
      <c r="EI65" s="507"/>
      <c r="EJ65" s="507"/>
      <c r="EK65" s="507"/>
      <c r="EL65" s="507"/>
      <c r="EM65" s="507"/>
      <c r="EN65" s="507"/>
      <c r="EO65" s="507"/>
      <c r="EP65" s="507"/>
      <c r="EQ65" s="507"/>
      <c r="ER65" s="507"/>
      <c r="ES65" s="507"/>
      <c r="ET65" s="507"/>
      <c r="EU65" s="507"/>
      <c r="EV65" s="507"/>
      <c r="EW65" s="507"/>
      <c r="EX65" s="507"/>
      <c r="EY65" s="507"/>
      <c r="EZ65" s="507"/>
      <c r="FA65" s="507"/>
      <c r="FB65" s="507"/>
      <c r="FC65" s="507"/>
      <c r="FD65" s="507"/>
      <c r="FE65" s="507"/>
      <c r="FF65" s="507"/>
      <c r="FG65" s="507"/>
      <c r="FH65" s="507"/>
      <c r="FI65" s="507"/>
      <c r="FJ65" s="507"/>
      <c r="FK65" s="507"/>
      <c r="FL65" s="507"/>
      <c r="FM65" s="507"/>
      <c r="FN65" s="507"/>
      <c r="FO65" s="507"/>
      <c r="FP65" s="507"/>
      <c r="FQ65" s="507"/>
      <c r="FR65" s="507"/>
      <c r="FS65" s="507"/>
      <c r="FT65" s="507"/>
      <c r="FU65" s="507"/>
      <c r="FV65" s="507"/>
      <c r="FW65" s="507"/>
      <c r="FX65" s="507"/>
      <c r="FY65" s="507"/>
      <c r="FZ65" s="507"/>
      <c r="GA65" s="507"/>
      <c r="GB65" s="507"/>
      <c r="GC65" s="507"/>
      <c r="GD65" s="507"/>
      <c r="GE65" s="507"/>
      <c r="GF65" s="507"/>
      <c r="GG65" s="507"/>
      <c r="GH65" s="507"/>
      <c r="GI65" s="507"/>
      <c r="GJ65" s="507"/>
      <c r="GK65" s="507"/>
      <c r="GL65" s="507"/>
      <c r="GM65" s="507"/>
      <c r="GN65" s="507"/>
      <c r="GO65" s="507"/>
      <c r="GP65" s="507"/>
      <c r="GQ65" s="507"/>
      <c r="GR65" s="507"/>
      <c r="GS65" s="507"/>
      <c r="GT65" s="507"/>
      <c r="GU65" s="507"/>
      <c r="GV65" s="507"/>
      <c r="GW65" s="507"/>
      <c r="GX65" s="507"/>
      <c r="GY65" s="507"/>
      <c r="GZ65" s="507"/>
      <c r="HA65" s="507"/>
      <c r="HB65" s="507"/>
      <c r="HC65" s="507"/>
      <c r="HD65" s="507"/>
      <c r="HE65" s="507"/>
      <c r="HF65" s="507"/>
      <c r="HG65" s="507"/>
      <c r="HH65" s="507"/>
      <c r="HI65" s="507"/>
      <c r="HJ65" s="507"/>
      <c r="HK65" s="507"/>
      <c r="HL65" s="507"/>
      <c r="HM65" s="507"/>
      <c r="HN65" s="507"/>
      <c r="HO65" s="507"/>
      <c r="HP65" s="507"/>
      <c r="HQ65" s="507"/>
      <c r="HR65" s="507"/>
      <c r="HS65" s="507"/>
      <c r="HT65" s="507"/>
      <c r="HU65" s="507"/>
      <c r="HV65" s="507"/>
      <c r="HW65" s="507"/>
      <c r="HX65" s="507"/>
      <c r="HY65" s="507"/>
      <c r="HZ65" s="507"/>
      <c r="IA65" s="507"/>
      <c r="IB65" s="507"/>
      <c r="IC65" s="507"/>
      <c r="ID65" s="507"/>
      <c r="IE65" s="507"/>
      <c r="IF65" s="507"/>
      <c r="IG65" s="507"/>
      <c r="IH65" s="507"/>
      <c r="II65" s="507"/>
      <c r="IJ65" s="507"/>
      <c r="IK65" s="507"/>
      <c r="IL65" s="507"/>
      <c r="IM65" s="507"/>
      <c r="IN65" s="507"/>
      <c r="IO65" s="507"/>
      <c r="IP65" s="507"/>
      <c r="IQ65" s="507"/>
      <c r="IR65" s="507"/>
      <c r="IS65" s="507"/>
      <c r="IT65" s="507"/>
      <c r="IU65" s="507"/>
    </row>
    <row r="67" spans="1:255" s="72" customFormat="1" ht="12" thickBot="1" x14ac:dyDescent="0.25">
      <c r="A67" s="76"/>
      <c r="B67" s="216"/>
      <c r="C67" s="216"/>
      <c r="D67" s="115"/>
      <c r="E67" s="76"/>
      <c r="F67" s="627"/>
      <c r="G67" s="2703"/>
      <c r="H67" s="1549" t="s">
        <v>12</v>
      </c>
      <c r="I67" s="288"/>
      <c r="J67" s="288"/>
      <c r="K67" s="288"/>
      <c r="L67" s="76"/>
      <c r="M67" s="627"/>
      <c r="N67" s="288"/>
      <c r="O67" s="288"/>
      <c r="P67" s="288"/>
      <c r="Q67" s="288"/>
      <c r="R67" s="288"/>
      <c r="S67" s="288"/>
      <c r="T67" s="288"/>
      <c r="U67" s="288"/>
      <c r="V67" s="288"/>
      <c r="W67" s="288"/>
      <c r="X67" s="288"/>
      <c r="Y67" s="288"/>
      <c r="Z67" s="288"/>
      <c r="AA67" s="288"/>
      <c r="AB67" s="288"/>
      <c r="AC67" s="288"/>
      <c r="AD67" s="288"/>
      <c r="AE67" s="288"/>
      <c r="AF67" s="288"/>
      <c r="AG67" s="288"/>
      <c r="AH67" s="288"/>
      <c r="AI67" s="288"/>
      <c r="AJ67" s="288"/>
      <c r="AK67" s="288"/>
      <c r="AL67" s="288"/>
      <c r="AM67" s="288"/>
      <c r="AN67" s="288"/>
      <c r="AO67" s="288"/>
      <c r="AP67" s="288"/>
      <c r="AQ67" s="288"/>
      <c r="AR67" s="288"/>
      <c r="AS67" s="288"/>
      <c r="AT67" s="288"/>
      <c r="AU67" s="288"/>
      <c r="AV67" s="288"/>
      <c r="AW67" s="288"/>
      <c r="AX67" s="288"/>
      <c r="AY67" s="288"/>
      <c r="AZ67" s="288"/>
      <c r="BA67" s="288"/>
      <c r="BB67" s="288"/>
      <c r="BC67" s="288"/>
      <c r="BD67" s="288"/>
      <c r="BE67" s="288"/>
      <c r="BF67" s="288"/>
      <c r="BG67" s="288"/>
      <c r="BH67" s="288"/>
      <c r="BI67" s="288"/>
      <c r="BJ67" s="288"/>
      <c r="BK67" s="288"/>
      <c r="BL67" s="288"/>
      <c r="BM67" s="288"/>
      <c r="BN67" s="288"/>
      <c r="BO67" s="288"/>
      <c r="BP67" s="288"/>
      <c r="BQ67" s="288"/>
      <c r="BR67" s="288"/>
      <c r="BS67" s="288"/>
      <c r="BT67" s="288"/>
      <c r="BU67" s="288"/>
      <c r="BV67" s="288"/>
      <c r="BW67" s="288"/>
      <c r="BX67" s="288"/>
      <c r="BY67" s="288"/>
      <c r="BZ67" s="288"/>
      <c r="CA67" s="288"/>
      <c r="CB67" s="288"/>
      <c r="CC67" s="288"/>
      <c r="CD67" s="288"/>
      <c r="CE67" s="288"/>
      <c r="CF67" s="288"/>
      <c r="CG67" s="288"/>
      <c r="CH67" s="288"/>
      <c r="CI67" s="288"/>
      <c r="CJ67" s="288"/>
      <c r="CK67" s="288"/>
      <c r="CL67" s="288"/>
      <c r="CM67" s="288"/>
      <c r="CN67" s="288"/>
      <c r="CO67" s="288"/>
      <c r="CP67" s="288"/>
      <c r="CQ67" s="288"/>
      <c r="CR67" s="288"/>
      <c r="CS67" s="288"/>
      <c r="CT67" s="288"/>
      <c r="CU67" s="288"/>
      <c r="CV67" s="288"/>
      <c r="CW67" s="288"/>
      <c r="CX67" s="288"/>
      <c r="CY67" s="288"/>
      <c r="CZ67" s="288"/>
      <c r="DA67" s="288"/>
      <c r="DB67" s="288"/>
      <c r="DC67" s="288"/>
      <c r="DD67" s="288"/>
      <c r="DE67" s="288"/>
      <c r="DF67" s="288"/>
      <c r="DG67" s="288"/>
      <c r="DH67" s="288"/>
      <c r="DI67" s="288"/>
      <c r="DJ67" s="288"/>
      <c r="DK67" s="288"/>
      <c r="DL67" s="288"/>
      <c r="DM67" s="288"/>
      <c r="DN67" s="288"/>
      <c r="DO67" s="288"/>
      <c r="DP67" s="288"/>
      <c r="DQ67" s="288"/>
      <c r="DR67" s="288"/>
      <c r="DS67" s="288"/>
      <c r="DT67" s="288"/>
      <c r="DU67" s="288"/>
      <c r="DV67" s="288"/>
      <c r="DW67" s="288"/>
      <c r="DX67" s="288"/>
      <c r="DY67" s="288"/>
      <c r="DZ67" s="288"/>
      <c r="EA67" s="288"/>
      <c r="EB67" s="288"/>
      <c r="EC67" s="288"/>
      <c r="ED67" s="288"/>
      <c r="EE67" s="288"/>
      <c r="EF67" s="288"/>
      <c r="EG67" s="288"/>
      <c r="EH67" s="288"/>
      <c r="EI67" s="288"/>
      <c r="EJ67" s="288"/>
      <c r="EK67" s="288"/>
      <c r="EL67" s="288"/>
      <c r="EM67" s="288"/>
      <c r="EN67" s="288"/>
      <c r="EO67" s="288"/>
      <c r="EP67" s="288"/>
      <c r="EQ67" s="288"/>
      <c r="ER67" s="288"/>
      <c r="ES67" s="288"/>
      <c r="ET67" s="288"/>
      <c r="EU67" s="288"/>
      <c r="EV67" s="288"/>
      <c r="EW67" s="288"/>
      <c r="EX67" s="288"/>
      <c r="EY67" s="288"/>
      <c r="EZ67" s="288"/>
      <c r="FA67" s="288"/>
      <c r="FB67" s="288"/>
      <c r="FC67" s="288"/>
      <c r="FD67" s="288"/>
      <c r="FE67" s="288"/>
      <c r="FF67" s="288"/>
      <c r="FG67" s="288"/>
      <c r="FH67" s="288"/>
      <c r="FI67" s="288"/>
      <c r="FJ67" s="288"/>
      <c r="FK67" s="288"/>
      <c r="FL67" s="288"/>
      <c r="FM67" s="288"/>
      <c r="FN67" s="288"/>
      <c r="FO67" s="288"/>
      <c r="FP67" s="288"/>
      <c r="FQ67" s="288"/>
      <c r="FR67" s="288"/>
      <c r="FS67" s="288"/>
      <c r="FT67" s="288"/>
      <c r="FU67" s="288"/>
      <c r="FV67" s="288"/>
      <c r="FW67" s="288"/>
      <c r="FX67" s="288"/>
      <c r="FY67" s="288"/>
      <c r="FZ67" s="288"/>
      <c r="GA67" s="288"/>
      <c r="GB67" s="288"/>
      <c r="GC67" s="288"/>
      <c r="GD67" s="288"/>
      <c r="GE67" s="288"/>
      <c r="GF67" s="288"/>
      <c r="GG67" s="288"/>
      <c r="GH67" s="288"/>
      <c r="GI67" s="288"/>
      <c r="GJ67" s="288"/>
      <c r="GK67" s="288"/>
      <c r="GL67" s="288"/>
      <c r="GM67" s="288"/>
      <c r="GN67" s="288"/>
      <c r="GO67" s="288"/>
      <c r="GP67" s="288"/>
      <c r="GQ67" s="288"/>
      <c r="GR67" s="288"/>
      <c r="GS67" s="288"/>
      <c r="GT67" s="288"/>
      <c r="GU67" s="288"/>
      <c r="GV67" s="288"/>
      <c r="GW67" s="288"/>
      <c r="GX67" s="288"/>
      <c r="GY67" s="288"/>
      <c r="GZ67" s="288"/>
      <c r="HA67" s="288"/>
      <c r="HB67" s="288"/>
      <c r="HC67" s="288"/>
      <c r="HD67" s="288"/>
      <c r="HE67" s="288"/>
      <c r="HF67" s="288"/>
      <c r="HG67" s="288"/>
      <c r="HH67" s="288"/>
      <c r="HI67" s="288"/>
      <c r="HJ67" s="288"/>
      <c r="HK67" s="288"/>
      <c r="HL67" s="288"/>
      <c r="HM67" s="288"/>
      <c r="HN67" s="288"/>
      <c r="HO67" s="288"/>
      <c r="HP67" s="288"/>
      <c r="HQ67" s="288"/>
      <c r="HR67" s="288"/>
      <c r="HS67" s="288"/>
      <c r="HT67" s="288"/>
      <c r="HU67" s="288"/>
      <c r="HV67" s="288"/>
      <c r="HW67" s="288"/>
      <c r="HX67" s="288"/>
      <c r="HY67" s="288"/>
      <c r="HZ67" s="288"/>
      <c r="IA67" s="288"/>
      <c r="IB67" s="288"/>
      <c r="IC67" s="288"/>
      <c r="ID67" s="288"/>
      <c r="IE67" s="288"/>
      <c r="IF67" s="288"/>
      <c r="IG67" s="288"/>
      <c r="IH67" s="288"/>
      <c r="II67" s="288"/>
      <c r="IJ67" s="288"/>
      <c r="IK67" s="288"/>
      <c r="IL67" s="288"/>
      <c r="IM67" s="288"/>
      <c r="IN67" s="288"/>
      <c r="IO67" s="288"/>
      <c r="IP67" s="288"/>
      <c r="IQ67" s="288"/>
      <c r="IR67" s="288"/>
      <c r="IS67" s="288"/>
      <c r="IT67" s="288"/>
      <c r="IU67" s="288"/>
    </row>
    <row r="68" spans="1:255" s="72" customFormat="1" ht="23.25" thickBot="1" x14ac:dyDescent="0.25">
      <c r="A68" s="2704" t="s">
        <v>60</v>
      </c>
      <c r="B68" s="440" t="s">
        <v>13</v>
      </c>
      <c r="C68" s="196" t="s">
        <v>501</v>
      </c>
      <c r="D68" s="199" t="s">
        <v>502</v>
      </c>
      <c r="E68" s="939" t="s">
        <v>503</v>
      </c>
      <c r="F68" s="939" t="s">
        <v>504</v>
      </c>
      <c r="G68" s="640" t="s">
        <v>142</v>
      </c>
      <c r="H68" s="2709" t="s">
        <v>59</v>
      </c>
      <c r="I68" s="288"/>
      <c r="J68" s="288"/>
      <c r="K68" s="288"/>
      <c r="L68" s="76"/>
      <c r="M68" s="627"/>
      <c r="N68" s="288"/>
      <c r="O68" s="288"/>
      <c r="P68" s="288"/>
      <c r="Q68" s="288"/>
      <c r="R68" s="288"/>
      <c r="S68" s="288"/>
      <c r="T68" s="288"/>
      <c r="U68" s="288"/>
      <c r="V68" s="288"/>
      <c r="W68" s="288"/>
      <c r="X68" s="288"/>
      <c r="Y68" s="288"/>
      <c r="Z68" s="288"/>
      <c r="AA68" s="288"/>
      <c r="AB68" s="288"/>
      <c r="AC68" s="288"/>
      <c r="AD68" s="288"/>
      <c r="AE68" s="288"/>
      <c r="AF68" s="288"/>
      <c r="AG68" s="288"/>
      <c r="AH68" s="288"/>
      <c r="AI68" s="288"/>
      <c r="AJ68" s="288"/>
      <c r="AK68" s="288"/>
      <c r="AL68" s="288"/>
      <c r="AM68" s="288"/>
      <c r="AN68" s="288"/>
      <c r="AO68" s="288"/>
      <c r="AP68" s="288"/>
      <c r="AQ68" s="288"/>
      <c r="AR68" s="288"/>
      <c r="AS68" s="288"/>
      <c r="AT68" s="288"/>
      <c r="AU68" s="288"/>
      <c r="AV68" s="288"/>
      <c r="AW68" s="288"/>
      <c r="AX68" s="288"/>
      <c r="AY68" s="288"/>
      <c r="AZ68" s="288"/>
      <c r="BA68" s="288"/>
      <c r="BB68" s="288"/>
      <c r="BC68" s="288"/>
      <c r="BD68" s="288"/>
      <c r="BE68" s="288"/>
      <c r="BF68" s="288"/>
      <c r="BG68" s="288"/>
      <c r="BH68" s="288"/>
      <c r="BI68" s="288"/>
      <c r="BJ68" s="288"/>
      <c r="BK68" s="288"/>
      <c r="BL68" s="288"/>
      <c r="BM68" s="288"/>
      <c r="BN68" s="288"/>
      <c r="BO68" s="288"/>
      <c r="BP68" s="288"/>
      <c r="BQ68" s="288"/>
      <c r="BR68" s="288"/>
      <c r="BS68" s="288"/>
      <c r="BT68" s="288"/>
      <c r="BU68" s="288"/>
      <c r="BV68" s="288"/>
      <c r="BW68" s="288"/>
      <c r="BX68" s="288"/>
      <c r="BY68" s="288"/>
      <c r="BZ68" s="288"/>
      <c r="CA68" s="288"/>
      <c r="CB68" s="288"/>
      <c r="CC68" s="288"/>
      <c r="CD68" s="288"/>
      <c r="CE68" s="288"/>
      <c r="CF68" s="288"/>
      <c r="CG68" s="288"/>
      <c r="CH68" s="288"/>
      <c r="CI68" s="288"/>
      <c r="CJ68" s="288"/>
      <c r="CK68" s="288"/>
      <c r="CL68" s="288"/>
      <c r="CM68" s="288"/>
      <c r="CN68" s="288"/>
      <c r="CO68" s="288"/>
      <c r="CP68" s="288"/>
      <c r="CQ68" s="288"/>
      <c r="CR68" s="288"/>
      <c r="CS68" s="288"/>
      <c r="CT68" s="288"/>
      <c r="CU68" s="288"/>
      <c r="CV68" s="288"/>
      <c r="CW68" s="288"/>
      <c r="CX68" s="288"/>
      <c r="CY68" s="288"/>
      <c r="CZ68" s="288"/>
      <c r="DA68" s="288"/>
      <c r="DB68" s="288"/>
      <c r="DC68" s="288"/>
      <c r="DD68" s="288"/>
      <c r="DE68" s="288"/>
      <c r="DF68" s="288"/>
      <c r="DG68" s="288"/>
      <c r="DH68" s="288"/>
      <c r="DI68" s="288"/>
      <c r="DJ68" s="288"/>
      <c r="DK68" s="288"/>
      <c r="DL68" s="288"/>
      <c r="DM68" s="288"/>
      <c r="DN68" s="288"/>
      <c r="DO68" s="288"/>
      <c r="DP68" s="288"/>
      <c r="DQ68" s="288"/>
      <c r="DR68" s="288"/>
      <c r="DS68" s="288"/>
      <c r="DT68" s="288"/>
      <c r="DU68" s="288"/>
      <c r="DV68" s="288"/>
      <c r="DW68" s="288"/>
      <c r="DX68" s="288"/>
      <c r="DY68" s="288"/>
      <c r="DZ68" s="288"/>
      <c r="EA68" s="288"/>
      <c r="EB68" s="288"/>
      <c r="EC68" s="288"/>
      <c r="ED68" s="288"/>
      <c r="EE68" s="288"/>
      <c r="EF68" s="288"/>
      <c r="EG68" s="288"/>
      <c r="EH68" s="288"/>
      <c r="EI68" s="288"/>
      <c r="EJ68" s="288"/>
      <c r="EK68" s="288"/>
      <c r="EL68" s="288"/>
      <c r="EM68" s="288"/>
      <c r="EN68" s="288"/>
      <c r="EO68" s="288"/>
      <c r="EP68" s="288"/>
      <c r="EQ68" s="288"/>
      <c r="ER68" s="288"/>
      <c r="ES68" s="288"/>
      <c r="ET68" s="288"/>
      <c r="EU68" s="288"/>
      <c r="EV68" s="288"/>
      <c r="EW68" s="288"/>
      <c r="EX68" s="288"/>
      <c r="EY68" s="288"/>
      <c r="EZ68" s="288"/>
      <c r="FA68" s="288"/>
      <c r="FB68" s="288"/>
      <c r="FC68" s="288"/>
      <c r="FD68" s="288"/>
      <c r="FE68" s="288"/>
      <c r="FF68" s="288"/>
      <c r="FG68" s="288"/>
      <c r="FH68" s="288"/>
      <c r="FI68" s="288"/>
      <c r="FJ68" s="288"/>
      <c r="FK68" s="288"/>
      <c r="FL68" s="288"/>
      <c r="FM68" s="288"/>
      <c r="FN68" s="288"/>
      <c r="FO68" s="288"/>
      <c r="FP68" s="288"/>
      <c r="FQ68" s="288"/>
      <c r="FR68" s="288"/>
      <c r="FS68" s="288"/>
      <c r="FT68" s="288"/>
      <c r="FU68" s="288"/>
      <c r="FV68" s="288"/>
      <c r="FW68" s="288"/>
      <c r="FX68" s="288"/>
      <c r="FY68" s="288"/>
      <c r="FZ68" s="288"/>
      <c r="GA68" s="288"/>
      <c r="GB68" s="288"/>
      <c r="GC68" s="288"/>
      <c r="GD68" s="288"/>
      <c r="GE68" s="288"/>
      <c r="GF68" s="288"/>
      <c r="GG68" s="288"/>
      <c r="GH68" s="288"/>
      <c r="GI68" s="288"/>
      <c r="GJ68" s="288"/>
      <c r="GK68" s="288"/>
      <c r="GL68" s="288"/>
      <c r="GM68" s="288"/>
      <c r="GN68" s="288"/>
      <c r="GO68" s="288"/>
      <c r="GP68" s="288"/>
      <c r="GQ68" s="288"/>
      <c r="GR68" s="288"/>
      <c r="GS68" s="288"/>
      <c r="GT68" s="288"/>
      <c r="GU68" s="288"/>
      <c r="GV68" s="288"/>
      <c r="GW68" s="288"/>
      <c r="GX68" s="288"/>
      <c r="GY68" s="288"/>
      <c r="GZ68" s="288"/>
      <c r="HA68" s="288"/>
      <c r="HB68" s="288"/>
      <c r="HC68" s="288"/>
      <c r="HD68" s="288"/>
      <c r="HE68" s="288"/>
      <c r="HF68" s="288"/>
      <c r="HG68" s="288"/>
      <c r="HH68" s="288"/>
      <c r="HI68" s="288"/>
      <c r="HJ68" s="288"/>
      <c r="HK68" s="288"/>
      <c r="HL68" s="288"/>
      <c r="HM68" s="288"/>
      <c r="HN68" s="288"/>
      <c r="HO68" s="288"/>
      <c r="HP68" s="288"/>
      <c r="HQ68" s="288"/>
      <c r="HR68" s="288"/>
      <c r="HS68" s="288"/>
      <c r="HT68" s="288"/>
      <c r="HU68" s="288"/>
      <c r="HV68" s="288"/>
      <c r="HW68" s="288"/>
      <c r="HX68" s="288"/>
      <c r="HY68" s="288"/>
      <c r="HZ68" s="288"/>
      <c r="IA68" s="288"/>
      <c r="IB68" s="288"/>
      <c r="IC68" s="288"/>
      <c r="ID68" s="288"/>
      <c r="IE68" s="288"/>
      <c r="IF68" s="288"/>
      <c r="IG68" s="288"/>
      <c r="IH68" s="288"/>
      <c r="II68" s="288"/>
      <c r="IJ68" s="288"/>
      <c r="IK68" s="288"/>
      <c r="IL68" s="288"/>
      <c r="IM68" s="288"/>
      <c r="IN68" s="288"/>
      <c r="IO68" s="288"/>
      <c r="IP68" s="288"/>
      <c r="IQ68" s="288"/>
      <c r="IR68" s="288"/>
      <c r="IS68" s="288"/>
      <c r="IT68" s="288"/>
      <c r="IU68" s="288"/>
    </row>
    <row r="69" spans="1:255" s="72" customFormat="1" ht="12" thickBot="1" x14ac:dyDescent="0.25">
      <c r="A69" s="2714" t="s">
        <v>1927</v>
      </c>
      <c r="B69" s="940" t="s">
        <v>17</v>
      </c>
      <c r="C69" s="691" t="s">
        <v>505</v>
      </c>
      <c r="D69" s="692" t="s">
        <v>19</v>
      </c>
      <c r="E69" s="2706" t="s">
        <v>23</v>
      </c>
      <c r="F69" s="2707" t="s">
        <v>23</v>
      </c>
      <c r="G69" s="2714"/>
      <c r="H69" s="2710" t="s">
        <v>23</v>
      </c>
      <c r="I69" s="288"/>
      <c r="J69" s="288"/>
      <c r="K69" s="288"/>
      <c r="L69" s="76"/>
      <c r="M69" s="627"/>
      <c r="N69" s="288"/>
      <c r="O69" s="288"/>
      <c r="P69" s="288"/>
      <c r="Q69" s="288"/>
      <c r="R69" s="288"/>
      <c r="S69" s="288"/>
      <c r="T69" s="288"/>
      <c r="U69" s="288"/>
      <c r="V69" s="288"/>
      <c r="W69" s="288"/>
      <c r="X69" s="288"/>
      <c r="Y69" s="288"/>
      <c r="Z69" s="288"/>
      <c r="AA69" s="288"/>
      <c r="AB69" s="288"/>
      <c r="AC69" s="288"/>
      <c r="AD69" s="288"/>
      <c r="AE69" s="288"/>
      <c r="AF69" s="288"/>
      <c r="AG69" s="288"/>
      <c r="AH69" s="288"/>
      <c r="AI69" s="288"/>
      <c r="AJ69" s="288"/>
      <c r="AK69" s="288"/>
      <c r="AL69" s="288"/>
      <c r="AM69" s="288"/>
      <c r="AN69" s="288"/>
      <c r="AO69" s="288"/>
      <c r="AP69" s="288"/>
      <c r="AQ69" s="288"/>
      <c r="AR69" s="288"/>
      <c r="AS69" s="288"/>
      <c r="AT69" s="288"/>
      <c r="AU69" s="288"/>
      <c r="AV69" s="288"/>
      <c r="AW69" s="288"/>
      <c r="AX69" s="288"/>
      <c r="AY69" s="288"/>
      <c r="AZ69" s="288"/>
      <c r="BA69" s="288"/>
      <c r="BB69" s="288"/>
      <c r="BC69" s="288"/>
      <c r="BD69" s="288"/>
      <c r="BE69" s="288"/>
      <c r="BF69" s="288"/>
      <c r="BG69" s="288"/>
      <c r="BH69" s="288"/>
      <c r="BI69" s="288"/>
      <c r="BJ69" s="288"/>
      <c r="BK69" s="288"/>
      <c r="BL69" s="288"/>
      <c r="BM69" s="288"/>
      <c r="BN69" s="288"/>
      <c r="BO69" s="288"/>
      <c r="BP69" s="288"/>
      <c r="BQ69" s="288"/>
      <c r="BR69" s="288"/>
      <c r="BS69" s="288"/>
      <c r="BT69" s="288"/>
      <c r="BU69" s="288"/>
      <c r="BV69" s="288"/>
      <c r="BW69" s="288"/>
      <c r="BX69" s="288"/>
      <c r="BY69" s="288"/>
      <c r="BZ69" s="288"/>
      <c r="CA69" s="288"/>
      <c r="CB69" s="288"/>
      <c r="CC69" s="288"/>
      <c r="CD69" s="288"/>
      <c r="CE69" s="288"/>
      <c r="CF69" s="288"/>
      <c r="CG69" s="288"/>
      <c r="CH69" s="288"/>
      <c r="CI69" s="288"/>
      <c r="CJ69" s="288"/>
      <c r="CK69" s="288"/>
      <c r="CL69" s="288"/>
      <c r="CM69" s="288"/>
      <c r="CN69" s="288"/>
      <c r="CO69" s="288"/>
      <c r="CP69" s="288"/>
      <c r="CQ69" s="288"/>
      <c r="CR69" s="288"/>
      <c r="CS69" s="288"/>
      <c r="CT69" s="288"/>
      <c r="CU69" s="288"/>
      <c r="CV69" s="288"/>
      <c r="CW69" s="288"/>
      <c r="CX69" s="288"/>
      <c r="CY69" s="288"/>
      <c r="CZ69" s="288"/>
      <c r="DA69" s="288"/>
      <c r="DB69" s="288"/>
      <c r="DC69" s="288"/>
      <c r="DD69" s="288"/>
      <c r="DE69" s="288"/>
      <c r="DF69" s="288"/>
      <c r="DG69" s="288"/>
      <c r="DH69" s="288"/>
      <c r="DI69" s="288"/>
      <c r="DJ69" s="288"/>
      <c r="DK69" s="288"/>
      <c r="DL69" s="288"/>
      <c r="DM69" s="288"/>
      <c r="DN69" s="288"/>
      <c r="DO69" s="288"/>
      <c r="DP69" s="288"/>
      <c r="DQ69" s="288"/>
      <c r="DR69" s="288"/>
      <c r="DS69" s="288"/>
      <c r="DT69" s="288"/>
      <c r="DU69" s="288"/>
      <c r="DV69" s="288"/>
      <c r="DW69" s="288"/>
      <c r="DX69" s="288"/>
      <c r="DY69" s="288"/>
      <c r="DZ69" s="288"/>
      <c r="EA69" s="288"/>
      <c r="EB69" s="288"/>
      <c r="EC69" s="288"/>
      <c r="ED69" s="288"/>
      <c r="EE69" s="288"/>
      <c r="EF69" s="288"/>
      <c r="EG69" s="288"/>
      <c r="EH69" s="288"/>
      <c r="EI69" s="288"/>
      <c r="EJ69" s="288"/>
      <c r="EK69" s="288"/>
      <c r="EL69" s="288"/>
      <c r="EM69" s="288"/>
      <c r="EN69" s="288"/>
      <c r="EO69" s="288"/>
      <c r="EP69" s="288"/>
      <c r="EQ69" s="288"/>
      <c r="ER69" s="288"/>
      <c r="ES69" s="288"/>
      <c r="ET69" s="288"/>
      <c r="EU69" s="288"/>
      <c r="EV69" s="288"/>
      <c r="EW69" s="288"/>
      <c r="EX69" s="288"/>
      <c r="EY69" s="288"/>
      <c r="EZ69" s="288"/>
      <c r="FA69" s="288"/>
      <c r="FB69" s="288"/>
      <c r="FC69" s="288"/>
      <c r="FD69" s="288"/>
      <c r="FE69" s="288"/>
      <c r="FF69" s="288"/>
      <c r="FG69" s="288"/>
      <c r="FH69" s="288"/>
      <c r="FI69" s="288"/>
      <c r="FJ69" s="288"/>
      <c r="FK69" s="288"/>
      <c r="FL69" s="288"/>
      <c r="FM69" s="288"/>
      <c r="FN69" s="288"/>
      <c r="FO69" s="288"/>
      <c r="FP69" s="288"/>
      <c r="FQ69" s="288"/>
      <c r="FR69" s="288"/>
      <c r="FS69" s="288"/>
      <c r="FT69" s="288"/>
      <c r="FU69" s="288"/>
      <c r="FV69" s="288"/>
      <c r="FW69" s="288"/>
      <c r="FX69" s="288"/>
      <c r="FY69" s="288"/>
      <c r="FZ69" s="288"/>
      <c r="GA69" s="288"/>
      <c r="GB69" s="288"/>
      <c r="GC69" s="288"/>
      <c r="GD69" s="288"/>
      <c r="GE69" s="288"/>
      <c r="GF69" s="288"/>
      <c r="GG69" s="288"/>
      <c r="GH69" s="288"/>
      <c r="GI69" s="288"/>
      <c r="GJ69" s="288"/>
      <c r="GK69" s="288"/>
      <c r="GL69" s="288"/>
      <c r="GM69" s="288"/>
      <c r="GN69" s="288"/>
      <c r="GO69" s="288"/>
      <c r="GP69" s="288"/>
      <c r="GQ69" s="288"/>
      <c r="GR69" s="288"/>
      <c r="GS69" s="288"/>
      <c r="GT69" s="288"/>
      <c r="GU69" s="288"/>
      <c r="GV69" s="288"/>
      <c r="GW69" s="288"/>
      <c r="GX69" s="288"/>
      <c r="GY69" s="288"/>
      <c r="GZ69" s="288"/>
      <c r="HA69" s="288"/>
      <c r="HB69" s="288"/>
      <c r="HC69" s="288"/>
      <c r="HD69" s="288"/>
      <c r="HE69" s="288"/>
      <c r="HF69" s="288"/>
      <c r="HG69" s="288"/>
      <c r="HH69" s="288"/>
      <c r="HI69" s="288"/>
      <c r="HJ69" s="288"/>
      <c r="HK69" s="288"/>
      <c r="HL69" s="288"/>
      <c r="HM69" s="288"/>
      <c r="HN69" s="288"/>
      <c r="HO69" s="288"/>
      <c r="HP69" s="288"/>
      <c r="HQ69" s="288"/>
      <c r="HR69" s="288"/>
      <c r="HS69" s="288"/>
      <c r="HT69" s="288"/>
      <c r="HU69" s="288"/>
      <c r="HV69" s="288"/>
      <c r="HW69" s="288"/>
      <c r="HX69" s="288"/>
      <c r="HY69" s="288"/>
      <c r="HZ69" s="288"/>
      <c r="IA69" s="288"/>
      <c r="IB69" s="288"/>
      <c r="IC69" s="288"/>
      <c r="ID69" s="288"/>
      <c r="IE69" s="288"/>
      <c r="IF69" s="288"/>
      <c r="IG69" s="288"/>
      <c r="IH69" s="288"/>
      <c r="II69" s="288"/>
      <c r="IJ69" s="288"/>
      <c r="IK69" s="288"/>
      <c r="IL69" s="288"/>
      <c r="IM69" s="288"/>
      <c r="IN69" s="288"/>
      <c r="IO69" s="288"/>
      <c r="IP69" s="288"/>
      <c r="IQ69" s="288"/>
      <c r="IR69" s="288"/>
      <c r="IS69" s="288"/>
      <c r="IT69" s="288"/>
      <c r="IU69" s="288"/>
    </row>
    <row r="70" spans="1:255" x14ac:dyDescent="0.2">
      <c r="A70" s="943">
        <v>4128.17</v>
      </c>
      <c r="B70" s="941" t="s">
        <v>18</v>
      </c>
      <c r="C70" s="700" t="s">
        <v>568</v>
      </c>
      <c r="D70" s="723" t="s">
        <v>569</v>
      </c>
      <c r="E70" s="724">
        <v>3347.7</v>
      </c>
      <c r="F70" s="2708">
        <v>941.95</v>
      </c>
      <c r="G70" s="2702"/>
      <c r="H70" s="2711">
        <f>+E70+F70</f>
        <v>4289.6499999999996</v>
      </c>
      <c r="I70" s="286"/>
      <c r="J70" s="286"/>
      <c r="K70" s="507"/>
      <c r="L70" s="76"/>
      <c r="M70" s="706"/>
      <c r="N70" s="675"/>
      <c r="O70" s="675"/>
      <c r="P70" s="675"/>
      <c r="Q70" s="675"/>
      <c r="R70" s="507"/>
      <c r="S70" s="507"/>
      <c r="T70" s="507"/>
      <c r="U70" s="507"/>
      <c r="V70" s="507"/>
      <c r="W70" s="507"/>
      <c r="X70" s="507"/>
      <c r="Y70" s="507"/>
      <c r="Z70" s="507"/>
      <c r="AA70" s="507"/>
      <c r="AB70" s="507"/>
      <c r="AC70" s="507"/>
      <c r="AD70" s="507"/>
      <c r="AE70" s="507"/>
      <c r="AF70" s="507"/>
      <c r="AG70" s="507"/>
      <c r="AH70" s="507"/>
      <c r="AI70" s="507"/>
      <c r="AJ70" s="507"/>
      <c r="AK70" s="507"/>
      <c r="AL70" s="507"/>
      <c r="AM70" s="507"/>
      <c r="AN70" s="507"/>
      <c r="AO70" s="507"/>
      <c r="AP70" s="507"/>
      <c r="AQ70" s="507"/>
      <c r="AR70" s="507"/>
      <c r="AS70" s="507"/>
      <c r="AT70" s="507"/>
      <c r="AU70" s="507"/>
      <c r="AV70" s="507"/>
      <c r="AW70" s="507"/>
      <c r="AX70" s="507"/>
      <c r="AY70" s="507"/>
      <c r="AZ70" s="507"/>
      <c r="BA70" s="507"/>
      <c r="BB70" s="507"/>
      <c r="BC70" s="507"/>
      <c r="BD70" s="507"/>
      <c r="BE70" s="507"/>
      <c r="BF70" s="507"/>
      <c r="BG70" s="507"/>
      <c r="BH70" s="507"/>
      <c r="BI70" s="507"/>
      <c r="BJ70" s="507"/>
      <c r="BK70" s="507"/>
      <c r="BL70" s="507"/>
      <c r="BM70" s="507"/>
      <c r="BN70" s="507"/>
      <c r="BO70" s="507"/>
      <c r="BP70" s="507"/>
      <c r="BQ70" s="507"/>
      <c r="BR70" s="507"/>
      <c r="BS70" s="507"/>
      <c r="BT70" s="507"/>
      <c r="BU70" s="507"/>
      <c r="BV70" s="507"/>
      <c r="BW70" s="507"/>
      <c r="BX70" s="507"/>
      <c r="BY70" s="507"/>
      <c r="BZ70" s="507"/>
      <c r="CA70" s="507"/>
      <c r="CB70" s="507"/>
      <c r="CC70" s="507"/>
      <c r="CD70" s="507"/>
      <c r="CE70" s="507"/>
      <c r="CF70" s="507"/>
      <c r="CG70" s="507"/>
      <c r="CH70" s="507"/>
      <c r="CI70" s="507"/>
      <c r="CJ70" s="507"/>
      <c r="CK70" s="507"/>
      <c r="CL70" s="507"/>
      <c r="CM70" s="507"/>
      <c r="CN70" s="507"/>
      <c r="CO70" s="507"/>
      <c r="CP70" s="507"/>
      <c r="CQ70" s="507"/>
      <c r="CR70" s="507"/>
      <c r="CS70" s="507"/>
      <c r="CT70" s="507"/>
      <c r="CU70" s="507"/>
      <c r="CV70" s="507"/>
      <c r="CW70" s="507"/>
      <c r="CX70" s="507"/>
      <c r="CY70" s="507"/>
      <c r="CZ70" s="507"/>
      <c r="DA70" s="507"/>
      <c r="DB70" s="507"/>
      <c r="DC70" s="507"/>
      <c r="DD70" s="507"/>
      <c r="DE70" s="507"/>
      <c r="DF70" s="507"/>
      <c r="DG70" s="507"/>
      <c r="DH70" s="507"/>
      <c r="DI70" s="507"/>
      <c r="DJ70" s="507"/>
      <c r="DK70" s="507"/>
      <c r="DL70" s="507"/>
      <c r="DM70" s="507"/>
      <c r="DN70" s="507"/>
      <c r="DO70" s="507"/>
      <c r="DP70" s="507"/>
      <c r="DQ70" s="507"/>
      <c r="DR70" s="507"/>
      <c r="DS70" s="507"/>
      <c r="DT70" s="507"/>
      <c r="DU70" s="507"/>
      <c r="DV70" s="507"/>
      <c r="DW70" s="507"/>
      <c r="DX70" s="507"/>
      <c r="DY70" s="507"/>
      <c r="DZ70" s="507"/>
      <c r="EA70" s="507"/>
      <c r="EB70" s="507"/>
      <c r="EC70" s="507"/>
      <c r="ED70" s="507"/>
      <c r="EE70" s="507"/>
      <c r="EF70" s="507"/>
      <c r="EG70" s="507"/>
      <c r="EH70" s="507"/>
      <c r="EI70" s="507"/>
      <c r="EJ70" s="507"/>
      <c r="EK70" s="507"/>
      <c r="EL70" s="507"/>
      <c r="EM70" s="507"/>
      <c r="EN70" s="507"/>
      <c r="EO70" s="507"/>
      <c r="EP70" s="507"/>
      <c r="EQ70" s="507"/>
      <c r="ER70" s="507"/>
      <c r="ES70" s="507"/>
      <c r="ET70" s="507"/>
      <c r="EU70" s="507"/>
      <c r="EV70" s="507"/>
      <c r="EW70" s="507"/>
      <c r="EX70" s="507"/>
      <c r="EY70" s="507"/>
      <c r="EZ70" s="507"/>
      <c r="FA70" s="507"/>
      <c r="FB70" s="507"/>
      <c r="FC70" s="507"/>
      <c r="FD70" s="507"/>
      <c r="FE70" s="507"/>
      <c r="FF70" s="507"/>
      <c r="FG70" s="507"/>
      <c r="FH70" s="507"/>
      <c r="FI70" s="507"/>
      <c r="FJ70" s="507"/>
      <c r="FK70" s="507"/>
      <c r="FL70" s="507"/>
      <c r="FM70" s="507"/>
      <c r="FN70" s="507"/>
      <c r="FO70" s="507"/>
      <c r="FP70" s="507"/>
      <c r="FQ70" s="507"/>
      <c r="FR70" s="507"/>
      <c r="FS70" s="507"/>
      <c r="FT70" s="507"/>
      <c r="FU70" s="507"/>
      <c r="FV70" s="507"/>
      <c r="FW70" s="507"/>
      <c r="FX70" s="507"/>
      <c r="FY70" s="507"/>
      <c r="FZ70" s="507"/>
      <c r="GA70" s="507"/>
      <c r="GB70" s="507"/>
      <c r="GC70" s="507"/>
      <c r="GD70" s="507"/>
      <c r="GE70" s="507"/>
      <c r="GF70" s="507"/>
      <c r="GG70" s="507"/>
      <c r="GH70" s="507"/>
      <c r="GI70" s="507"/>
      <c r="GJ70" s="507"/>
      <c r="GK70" s="507"/>
      <c r="GL70" s="507"/>
      <c r="GM70" s="507"/>
      <c r="GN70" s="507"/>
      <c r="GO70" s="507"/>
      <c r="GP70" s="507"/>
      <c r="GQ70" s="507"/>
      <c r="GR70" s="507"/>
      <c r="GS70" s="507"/>
      <c r="GT70" s="507"/>
      <c r="GU70" s="507"/>
      <c r="GV70" s="507"/>
      <c r="GW70" s="507"/>
      <c r="GX70" s="507"/>
      <c r="GY70" s="507"/>
      <c r="GZ70" s="507"/>
      <c r="HA70" s="507"/>
      <c r="HB70" s="507"/>
      <c r="HC70" s="507"/>
      <c r="HD70" s="507"/>
      <c r="HE70" s="507"/>
      <c r="HF70" s="507"/>
      <c r="HG70" s="507"/>
      <c r="HH70" s="507"/>
      <c r="HI70" s="507"/>
      <c r="HJ70" s="507"/>
      <c r="HK70" s="507"/>
      <c r="HL70" s="507"/>
      <c r="HM70" s="507"/>
      <c r="HN70" s="507"/>
      <c r="HO70" s="507"/>
      <c r="HP70" s="507"/>
      <c r="HQ70" s="507"/>
      <c r="HR70" s="507"/>
      <c r="HS70" s="507"/>
      <c r="HT70" s="507"/>
      <c r="HU70" s="507"/>
      <c r="HV70" s="507"/>
      <c r="HW70" s="507"/>
      <c r="HX70" s="507"/>
      <c r="HY70" s="507"/>
      <c r="HZ70" s="507"/>
      <c r="IA70" s="507"/>
      <c r="IB70" s="507"/>
      <c r="IC70" s="507"/>
      <c r="ID70" s="507"/>
      <c r="IE70" s="507"/>
      <c r="IF70" s="507"/>
      <c r="IG70" s="507"/>
      <c r="IH70" s="507"/>
      <c r="II70" s="507"/>
      <c r="IJ70" s="507"/>
      <c r="IK70" s="507"/>
      <c r="IL70" s="507"/>
      <c r="IM70" s="507"/>
      <c r="IN70" s="507"/>
      <c r="IO70" s="507"/>
      <c r="IP70" s="507"/>
      <c r="IQ70" s="507"/>
      <c r="IR70" s="507"/>
      <c r="IS70" s="507"/>
      <c r="IT70" s="507"/>
      <c r="IU70" s="507"/>
    </row>
    <row r="71" spans="1:255" x14ac:dyDescent="0.2">
      <c r="A71" s="409">
        <v>2194.25</v>
      </c>
      <c r="B71" s="941" t="s">
        <v>18</v>
      </c>
      <c r="C71" s="708" t="s">
        <v>570</v>
      </c>
      <c r="D71" s="504" t="s">
        <v>571</v>
      </c>
      <c r="E71" s="710">
        <v>1887.26</v>
      </c>
      <c r="F71" s="711">
        <v>317.73</v>
      </c>
      <c r="G71" s="712"/>
      <c r="H71" s="2712">
        <f t="shared" si="1"/>
        <v>2204.9899999999998</v>
      </c>
      <c r="I71" s="286"/>
      <c r="J71" s="286"/>
      <c r="K71" s="507"/>
      <c r="L71" s="76"/>
      <c r="M71" s="706"/>
      <c r="N71" s="675"/>
      <c r="O71" s="675"/>
      <c r="P71" s="675"/>
      <c r="Q71" s="675"/>
      <c r="R71" s="507"/>
      <c r="S71" s="507"/>
      <c r="T71" s="507"/>
      <c r="U71" s="507"/>
      <c r="V71" s="507"/>
      <c r="W71" s="507"/>
      <c r="X71" s="507"/>
      <c r="Y71" s="507"/>
      <c r="Z71" s="507"/>
      <c r="AA71" s="507"/>
      <c r="AB71" s="507"/>
      <c r="AC71" s="507"/>
      <c r="AD71" s="507"/>
      <c r="AE71" s="507"/>
      <c r="AF71" s="507"/>
      <c r="AG71" s="507"/>
      <c r="AH71" s="507"/>
      <c r="AI71" s="507"/>
      <c r="AJ71" s="507"/>
      <c r="AK71" s="507"/>
      <c r="AL71" s="507"/>
      <c r="AM71" s="507"/>
      <c r="AN71" s="507"/>
      <c r="AO71" s="507"/>
      <c r="AP71" s="507"/>
      <c r="AQ71" s="507"/>
      <c r="AR71" s="507"/>
      <c r="AS71" s="507"/>
      <c r="AT71" s="507"/>
      <c r="AU71" s="507"/>
      <c r="AV71" s="507"/>
      <c r="AW71" s="507"/>
      <c r="AX71" s="507"/>
      <c r="AY71" s="507"/>
      <c r="AZ71" s="507"/>
      <c r="BA71" s="507"/>
      <c r="BB71" s="507"/>
      <c r="BC71" s="507"/>
      <c r="BD71" s="507"/>
      <c r="BE71" s="507"/>
      <c r="BF71" s="507"/>
      <c r="BG71" s="507"/>
      <c r="BH71" s="507"/>
      <c r="BI71" s="507"/>
      <c r="BJ71" s="507"/>
      <c r="BK71" s="507"/>
      <c r="BL71" s="507"/>
      <c r="BM71" s="507"/>
      <c r="BN71" s="507"/>
      <c r="BO71" s="507"/>
      <c r="BP71" s="507"/>
      <c r="BQ71" s="507"/>
      <c r="BR71" s="507"/>
      <c r="BS71" s="507"/>
      <c r="BT71" s="507"/>
      <c r="BU71" s="507"/>
      <c r="BV71" s="507"/>
      <c r="BW71" s="507"/>
      <c r="BX71" s="507"/>
      <c r="BY71" s="507"/>
      <c r="BZ71" s="507"/>
      <c r="CA71" s="507"/>
      <c r="CB71" s="507"/>
      <c r="CC71" s="507"/>
      <c r="CD71" s="507"/>
      <c r="CE71" s="507"/>
      <c r="CF71" s="507"/>
      <c r="CG71" s="507"/>
      <c r="CH71" s="507"/>
      <c r="CI71" s="507"/>
      <c r="CJ71" s="507"/>
      <c r="CK71" s="507"/>
      <c r="CL71" s="507"/>
      <c r="CM71" s="507"/>
      <c r="CN71" s="507"/>
      <c r="CO71" s="507"/>
      <c r="CP71" s="507"/>
      <c r="CQ71" s="507"/>
      <c r="CR71" s="507"/>
      <c r="CS71" s="507"/>
      <c r="CT71" s="507"/>
      <c r="CU71" s="507"/>
      <c r="CV71" s="507"/>
      <c r="CW71" s="507"/>
      <c r="CX71" s="507"/>
      <c r="CY71" s="507"/>
      <c r="CZ71" s="507"/>
      <c r="DA71" s="507"/>
      <c r="DB71" s="507"/>
      <c r="DC71" s="507"/>
      <c r="DD71" s="507"/>
      <c r="DE71" s="507"/>
      <c r="DF71" s="507"/>
      <c r="DG71" s="507"/>
      <c r="DH71" s="507"/>
      <c r="DI71" s="507"/>
      <c r="DJ71" s="507"/>
      <c r="DK71" s="507"/>
      <c r="DL71" s="507"/>
      <c r="DM71" s="507"/>
      <c r="DN71" s="507"/>
      <c r="DO71" s="507"/>
      <c r="DP71" s="507"/>
      <c r="DQ71" s="507"/>
      <c r="DR71" s="507"/>
      <c r="DS71" s="507"/>
      <c r="DT71" s="507"/>
      <c r="DU71" s="507"/>
      <c r="DV71" s="507"/>
      <c r="DW71" s="507"/>
      <c r="DX71" s="507"/>
      <c r="DY71" s="507"/>
      <c r="DZ71" s="507"/>
      <c r="EA71" s="507"/>
      <c r="EB71" s="507"/>
      <c r="EC71" s="507"/>
      <c r="ED71" s="507"/>
      <c r="EE71" s="507"/>
      <c r="EF71" s="507"/>
      <c r="EG71" s="507"/>
      <c r="EH71" s="507"/>
      <c r="EI71" s="507"/>
      <c r="EJ71" s="507"/>
      <c r="EK71" s="507"/>
      <c r="EL71" s="507"/>
      <c r="EM71" s="507"/>
      <c r="EN71" s="507"/>
      <c r="EO71" s="507"/>
      <c r="EP71" s="507"/>
      <c r="EQ71" s="507"/>
      <c r="ER71" s="507"/>
      <c r="ES71" s="507"/>
      <c r="ET71" s="507"/>
      <c r="EU71" s="507"/>
      <c r="EV71" s="507"/>
      <c r="EW71" s="507"/>
      <c r="EX71" s="507"/>
      <c r="EY71" s="507"/>
      <c r="EZ71" s="507"/>
      <c r="FA71" s="507"/>
      <c r="FB71" s="507"/>
      <c r="FC71" s="507"/>
      <c r="FD71" s="507"/>
      <c r="FE71" s="507"/>
      <c r="FF71" s="507"/>
      <c r="FG71" s="507"/>
      <c r="FH71" s="507"/>
      <c r="FI71" s="507"/>
      <c r="FJ71" s="507"/>
      <c r="FK71" s="507"/>
      <c r="FL71" s="507"/>
      <c r="FM71" s="507"/>
      <c r="FN71" s="507"/>
      <c r="FO71" s="507"/>
      <c r="FP71" s="507"/>
      <c r="FQ71" s="507"/>
      <c r="FR71" s="507"/>
      <c r="FS71" s="507"/>
      <c r="FT71" s="507"/>
      <c r="FU71" s="507"/>
      <c r="FV71" s="507"/>
      <c r="FW71" s="507"/>
      <c r="FX71" s="507"/>
      <c r="FY71" s="507"/>
      <c r="FZ71" s="507"/>
      <c r="GA71" s="507"/>
      <c r="GB71" s="507"/>
      <c r="GC71" s="507"/>
      <c r="GD71" s="507"/>
      <c r="GE71" s="507"/>
      <c r="GF71" s="507"/>
      <c r="GG71" s="507"/>
      <c r="GH71" s="507"/>
      <c r="GI71" s="507"/>
      <c r="GJ71" s="507"/>
      <c r="GK71" s="507"/>
      <c r="GL71" s="507"/>
      <c r="GM71" s="507"/>
      <c r="GN71" s="507"/>
      <c r="GO71" s="507"/>
      <c r="GP71" s="507"/>
      <c r="GQ71" s="507"/>
      <c r="GR71" s="507"/>
      <c r="GS71" s="507"/>
      <c r="GT71" s="507"/>
      <c r="GU71" s="507"/>
      <c r="GV71" s="507"/>
      <c r="GW71" s="507"/>
      <c r="GX71" s="507"/>
      <c r="GY71" s="507"/>
      <c r="GZ71" s="507"/>
      <c r="HA71" s="507"/>
      <c r="HB71" s="507"/>
      <c r="HC71" s="507"/>
      <c r="HD71" s="507"/>
      <c r="HE71" s="507"/>
      <c r="HF71" s="507"/>
      <c r="HG71" s="507"/>
      <c r="HH71" s="507"/>
      <c r="HI71" s="507"/>
      <c r="HJ71" s="507"/>
      <c r="HK71" s="507"/>
      <c r="HL71" s="507"/>
      <c r="HM71" s="507"/>
      <c r="HN71" s="507"/>
      <c r="HO71" s="507"/>
      <c r="HP71" s="507"/>
      <c r="HQ71" s="507"/>
      <c r="HR71" s="507"/>
      <c r="HS71" s="507"/>
      <c r="HT71" s="507"/>
      <c r="HU71" s="507"/>
      <c r="HV71" s="507"/>
      <c r="HW71" s="507"/>
      <c r="HX71" s="507"/>
      <c r="HY71" s="507"/>
      <c r="HZ71" s="507"/>
      <c r="IA71" s="507"/>
      <c r="IB71" s="507"/>
      <c r="IC71" s="507"/>
      <c r="ID71" s="507"/>
      <c r="IE71" s="507"/>
      <c r="IF71" s="507"/>
      <c r="IG71" s="507"/>
      <c r="IH71" s="507"/>
      <c r="II71" s="507"/>
      <c r="IJ71" s="507"/>
      <c r="IK71" s="507"/>
      <c r="IL71" s="507"/>
      <c r="IM71" s="507"/>
      <c r="IN71" s="507"/>
      <c r="IO71" s="507"/>
      <c r="IP71" s="507"/>
      <c r="IQ71" s="507"/>
      <c r="IR71" s="507"/>
      <c r="IS71" s="507"/>
      <c r="IT71" s="507"/>
      <c r="IU71" s="507"/>
    </row>
    <row r="72" spans="1:255" x14ac:dyDescent="0.2">
      <c r="A72" s="409">
        <v>2114.54</v>
      </c>
      <c r="B72" s="715" t="s">
        <v>18</v>
      </c>
      <c r="C72" s="708" t="s">
        <v>572</v>
      </c>
      <c r="D72" s="504" t="s">
        <v>573</v>
      </c>
      <c r="E72" s="710">
        <v>1808.27</v>
      </c>
      <c r="F72" s="711">
        <v>212.79</v>
      </c>
      <c r="G72" s="712"/>
      <c r="H72" s="2712">
        <f t="shared" si="1"/>
        <v>2021.06</v>
      </c>
      <c r="I72" s="286"/>
      <c r="J72" s="286"/>
      <c r="K72" s="507"/>
      <c r="L72" s="76"/>
      <c r="M72" s="706"/>
      <c r="N72" s="675"/>
      <c r="O72" s="675"/>
      <c r="P72" s="675"/>
      <c r="Q72" s="675"/>
      <c r="R72" s="507"/>
      <c r="S72" s="507"/>
      <c r="T72" s="507"/>
      <c r="U72" s="507"/>
      <c r="V72" s="507"/>
      <c r="W72" s="507"/>
      <c r="X72" s="507"/>
      <c r="Y72" s="507"/>
      <c r="Z72" s="507"/>
      <c r="AA72" s="507"/>
      <c r="AB72" s="507"/>
      <c r="AC72" s="507"/>
      <c r="AD72" s="507"/>
      <c r="AE72" s="507"/>
      <c r="AF72" s="507"/>
      <c r="AG72" s="507"/>
      <c r="AH72" s="507"/>
      <c r="AI72" s="507"/>
      <c r="AJ72" s="507"/>
      <c r="AK72" s="507"/>
      <c r="AL72" s="507"/>
      <c r="AM72" s="507"/>
      <c r="AN72" s="507"/>
      <c r="AO72" s="507"/>
      <c r="AP72" s="507"/>
      <c r="AQ72" s="507"/>
      <c r="AR72" s="507"/>
      <c r="AS72" s="507"/>
      <c r="AT72" s="507"/>
      <c r="AU72" s="507"/>
      <c r="AV72" s="507"/>
      <c r="AW72" s="507"/>
      <c r="AX72" s="507"/>
      <c r="AY72" s="507"/>
      <c r="AZ72" s="507"/>
      <c r="BA72" s="507"/>
      <c r="BB72" s="507"/>
      <c r="BC72" s="507"/>
      <c r="BD72" s="507"/>
      <c r="BE72" s="507"/>
      <c r="BF72" s="507"/>
      <c r="BG72" s="507"/>
      <c r="BH72" s="507"/>
      <c r="BI72" s="507"/>
      <c r="BJ72" s="507"/>
      <c r="BK72" s="507"/>
      <c r="BL72" s="507"/>
      <c r="BM72" s="507"/>
      <c r="BN72" s="507"/>
      <c r="BO72" s="507"/>
      <c r="BP72" s="507"/>
      <c r="BQ72" s="507"/>
      <c r="BR72" s="507"/>
      <c r="BS72" s="507"/>
      <c r="BT72" s="507"/>
      <c r="BU72" s="507"/>
      <c r="BV72" s="507"/>
      <c r="BW72" s="507"/>
      <c r="BX72" s="507"/>
      <c r="BY72" s="507"/>
      <c r="BZ72" s="507"/>
      <c r="CA72" s="507"/>
      <c r="CB72" s="507"/>
      <c r="CC72" s="507"/>
      <c r="CD72" s="507"/>
      <c r="CE72" s="507"/>
      <c r="CF72" s="507"/>
      <c r="CG72" s="507"/>
      <c r="CH72" s="507"/>
      <c r="CI72" s="507"/>
      <c r="CJ72" s="507"/>
      <c r="CK72" s="507"/>
      <c r="CL72" s="507"/>
      <c r="CM72" s="507"/>
      <c r="CN72" s="507"/>
      <c r="CO72" s="507"/>
      <c r="CP72" s="507"/>
      <c r="CQ72" s="507"/>
      <c r="CR72" s="507"/>
      <c r="CS72" s="507"/>
      <c r="CT72" s="507"/>
      <c r="CU72" s="507"/>
      <c r="CV72" s="507"/>
      <c r="CW72" s="507"/>
      <c r="CX72" s="507"/>
      <c r="CY72" s="507"/>
      <c r="CZ72" s="507"/>
      <c r="DA72" s="507"/>
      <c r="DB72" s="507"/>
      <c r="DC72" s="507"/>
      <c r="DD72" s="507"/>
      <c r="DE72" s="507"/>
      <c r="DF72" s="507"/>
      <c r="DG72" s="507"/>
      <c r="DH72" s="507"/>
      <c r="DI72" s="507"/>
      <c r="DJ72" s="507"/>
      <c r="DK72" s="507"/>
      <c r="DL72" s="507"/>
      <c r="DM72" s="507"/>
      <c r="DN72" s="507"/>
      <c r="DO72" s="507"/>
      <c r="DP72" s="507"/>
      <c r="DQ72" s="507"/>
      <c r="DR72" s="507"/>
      <c r="DS72" s="507"/>
      <c r="DT72" s="507"/>
      <c r="DU72" s="507"/>
      <c r="DV72" s="507"/>
      <c r="DW72" s="507"/>
      <c r="DX72" s="507"/>
      <c r="DY72" s="507"/>
      <c r="DZ72" s="507"/>
      <c r="EA72" s="507"/>
      <c r="EB72" s="507"/>
      <c r="EC72" s="507"/>
      <c r="ED72" s="507"/>
      <c r="EE72" s="507"/>
      <c r="EF72" s="507"/>
      <c r="EG72" s="507"/>
      <c r="EH72" s="507"/>
      <c r="EI72" s="507"/>
      <c r="EJ72" s="507"/>
      <c r="EK72" s="507"/>
      <c r="EL72" s="507"/>
      <c r="EM72" s="507"/>
      <c r="EN72" s="507"/>
      <c r="EO72" s="507"/>
      <c r="EP72" s="507"/>
      <c r="EQ72" s="507"/>
      <c r="ER72" s="507"/>
      <c r="ES72" s="507"/>
      <c r="ET72" s="507"/>
      <c r="EU72" s="507"/>
      <c r="EV72" s="507"/>
      <c r="EW72" s="507"/>
      <c r="EX72" s="507"/>
      <c r="EY72" s="507"/>
      <c r="EZ72" s="507"/>
      <c r="FA72" s="507"/>
      <c r="FB72" s="507"/>
      <c r="FC72" s="507"/>
      <c r="FD72" s="507"/>
      <c r="FE72" s="507"/>
      <c r="FF72" s="507"/>
      <c r="FG72" s="507"/>
      <c r="FH72" s="507"/>
      <c r="FI72" s="507"/>
      <c r="FJ72" s="507"/>
      <c r="FK72" s="507"/>
      <c r="FL72" s="507"/>
      <c r="FM72" s="507"/>
      <c r="FN72" s="507"/>
      <c r="FO72" s="507"/>
      <c r="FP72" s="507"/>
      <c r="FQ72" s="507"/>
      <c r="FR72" s="507"/>
      <c r="FS72" s="507"/>
      <c r="FT72" s="507"/>
      <c r="FU72" s="507"/>
      <c r="FV72" s="507"/>
      <c r="FW72" s="507"/>
      <c r="FX72" s="507"/>
      <c r="FY72" s="507"/>
      <c r="FZ72" s="507"/>
      <c r="GA72" s="507"/>
      <c r="GB72" s="507"/>
      <c r="GC72" s="507"/>
      <c r="GD72" s="507"/>
      <c r="GE72" s="507"/>
      <c r="GF72" s="507"/>
      <c r="GG72" s="507"/>
      <c r="GH72" s="507"/>
      <c r="GI72" s="507"/>
      <c r="GJ72" s="507"/>
      <c r="GK72" s="507"/>
      <c r="GL72" s="507"/>
      <c r="GM72" s="507"/>
      <c r="GN72" s="507"/>
      <c r="GO72" s="507"/>
      <c r="GP72" s="507"/>
      <c r="GQ72" s="507"/>
      <c r="GR72" s="507"/>
      <c r="GS72" s="507"/>
      <c r="GT72" s="507"/>
      <c r="GU72" s="507"/>
      <c r="GV72" s="507"/>
      <c r="GW72" s="507"/>
      <c r="GX72" s="507"/>
      <c r="GY72" s="507"/>
      <c r="GZ72" s="507"/>
      <c r="HA72" s="507"/>
      <c r="HB72" s="507"/>
      <c r="HC72" s="507"/>
      <c r="HD72" s="507"/>
      <c r="HE72" s="507"/>
      <c r="HF72" s="507"/>
      <c r="HG72" s="507"/>
      <c r="HH72" s="507"/>
      <c r="HI72" s="507"/>
      <c r="HJ72" s="507"/>
      <c r="HK72" s="507"/>
      <c r="HL72" s="507"/>
      <c r="HM72" s="507"/>
      <c r="HN72" s="507"/>
      <c r="HO72" s="507"/>
      <c r="HP72" s="507"/>
      <c r="HQ72" s="507"/>
      <c r="HR72" s="507"/>
      <c r="HS72" s="507"/>
      <c r="HT72" s="507"/>
      <c r="HU72" s="507"/>
      <c r="HV72" s="507"/>
      <c r="HW72" s="507"/>
      <c r="HX72" s="507"/>
      <c r="HY72" s="507"/>
      <c r="HZ72" s="507"/>
      <c r="IA72" s="507"/>
      <c r="IB72" s="507"/>
      <c r="IC72" s="507"/>
      <c r="ID72" s="507"/>
      <c r="IE72" s="507"/>
      <c r="IF72" s="507"/>
      <c r="IG72" s="507"/>
      <c r="IH72" s="507"/>
      <c r="II72" s="507"/>
      <c r="IJ72" s="507"/>
      <c r="IK72" s="507"/>
      <c r="IL72" s="507"/>
      <c r="IM72" s="507"/>
      <c r="IN72" s="507"/>
      <c r="IO72" s="507"/>
      <c r="IP72" s="507"/>
      <c r="IQ72" s="507"/>
      <c r="IR72" s="507"/>
      <c r="IS72" s="507"/>
      <c r="IT72" s="507"/>
      <c r="IU72" s="507"/>
    </row>
    <row r="73" spans="1:255" x14ac:dyDescent="0.2">
      <c r="A73" s="409">
        <v>4406.55</v>
      </c>
      <c r="B73" s="941" t="s">
        <v>18</v>
      </c>
      <c r="C73" s="708" t="s">
        <v>574</v>
      </c>
      <c r="D73" s="504" t="s">
        <v>575</v>
      </c>
      <c r="E73" s="710">
        <v>4062.13</v>
      </c>
      <c r="F73" s="711">
        <v>618</v>
      </c>
      <c r="G73" s="712"/>
      <c r="H73" s="2712">
        <f t="shared" si="1"/>
        <v>4680.13</v>
      </c>
      <c r="I73" s="286"/>
      <c r="J73" s="286"/>
      <c r="K73" s="507"/>
      <c r="L73" s="76"/>
      <c r="M73" s="706"/>
      <c r="N73" s="675"/>
      <c r="O73" s="675"/>
      <c r="P73" s="675"/>
      <c r="Q73" s="675"/>
      <c r="R73" s="507"/>
      <c r="S73" s="507"/>
      <c r="T73" s="507"/>
      <c r="U73" s="507"/>
      <c r="V73" s="507"/>
      <c r="W73" s="507"/>
      <c r="X73" s="507"/>
      <c r="Y73" s="507"/>
      <c r="Z73" s="507"/>
      <c r="AA73" s="507"/>
      <c r="AB73" s="507"/>
      <c r="AC73" s="507"/>
      <c r="AD73" s="507"/>
      <c r="AE73" s="507"/>
      <c r="AF73" s="507"/>
      <c r="AG73" s="507"/>
      <c r="AH73" s="507"/>
      <c r="AI73" s="507"/>
      <c r="AJ73" s="507"/>
      <c r="AK73" s="507"/>
      <c r="AL73" s="507"/>
      <c r="AM73" s="507"/>
      <c r="AN73" s="507"/>
      <c r="AO73" s="507"/>
      <c r="AP73" s="507"/>
      <c r="AQ73" s="507"/>
      <c r="AR73" s="507"/>
      <c r="AS73" s="507"/>
      <c r="AT73" s="507"/>
      <c r="AU73" s="507"/>
      <c r="AV73" s="507"/>
      <c r="AW73" s="507"/>
      <c r="AX73" s="507"/>
      <c r="AY73" s="507"/>
      <c r="AZ73" s="507"/>
      <c r="BA73" s="507"/>
      <c r="BB73" s="507"/>
      <c r="BC73" s="507"/>
      <c r="BD73" s="507"/>
      <c r="BE73" s="507"/>
      <c r="BF73" s="507"/>
      <c r="BG73" s="507"/>
      <c r="BH73" s="507"/>
      <c r="BI73" s="507"/>
      <c r="BJ73" s="507"/>
      <c r="BK73" s="507"/>
      <c r="BL73" s="507"/>
      <c r="BM73" s="507"/>
      <c r="BN73" s="507"/>
      <c r="BO73" s="507"/>
      <c r="BP73" s="507"/>
      <c r="BQ73" s="507"/>
      <c r="BR73" s="507"/>
      <c r="BS73" s="507"/>
      <c r="BT73" s="507"/>
      <c r="BU73" s="507"/>
      <c r="BV73" s="507"/>
      <c r="BW73" s="507"/>
      <c r="BX73" s="507"/>
      <c r="BY73" s="507"/>
      <c r="BZ73" s="507"/>
      <c r="CA73" s="507"/>
      <c r="CB73" s="507"/>
      <c r="CC73" s="507"/>
      <c r="CD73" s="507"/>
      <c r="CE73" s="507"/>
      <c r="CF73" s="507"/>
      <c r="CG73" s="507"/>
      <c r="CH73" s="507"/>
      <c r="CI73" s="507"/>
      <c r="CJ73" s="507"/>
      <c r="CK73" s="507"/>
      <c r="CL73" s="507"/>
      <c r="CM73" s="507"/>
      <c r="CN73" s="507"/>
      <c r="CO73" s="507"/>
      <c r="CP73" s="507"/>
      <c r="CQ73" s="507"/>
      <c r="CR73" s="507"/>
      <c r="CS73" s="507"/>
      <c r="CT73" s="507"/>
      <c r="CU73" s="507"/>
      <c r="CV73" s="507"/>
      <c r="CW73" s="507"/>
      <c r="CX73" s="507"/>
      <c r="CY73" s="507"/>
      <c r="CZ73" s="507"/>
      <c r="DA73" s="507"/>
      <c r="DB73" s="507"/>
      <c r="DC73" s="507"/>
      <c r="DD73" s="507"/>
      <c r="DE73" s="507"/>
      <c r="DF73" s="507"/>
      <c r="DG73" s="507"/>
      <c r="DH73" s="507"/>
      <c r="DI73" s="507"/>
      <c r="DJ73" s="507"/>
      <c r="DK73" s="507"/>
      <c r="DL73" s="507"/>
      <c r="DM73" s="507"/>
      <c r="DN73" s="507"/>
      <c r="DO73" s="507"/>
      <c r="DP73" s="507"/>
      <c r="DQ73" s="507"/>
      <c r="DR73" s="507"/>
      <c r="DS73" s="507"/>
      <c r="DT73" s="507"/>
      <c r="DU73" s="507"/>
      <c r="DV73" s="507"/>
      <c r="DW73" s="507"/>
      <c r="DX73" s="507"/>
      <c r="DY73" s="507"/>
      <c r="DZ73" s="507"/>
      <c r="EA73" s="507"/>
      <c r="EB73" s="507"/>
      <c r="EC73" s="507"/>
      <c r="ED73" s="507"/>
      <c r="EE73" s="507"/>
      <c r="EF73" s="507"/>
      <c r="EG73" s="507"/>
      <c r="EH73" s="507"/>
      <c r="EI73" s="507"/>
      <c r="EJ73" s="507"/>
      <c r="EK73" s="507"/>
      <c r="EL73" s="507"/>
      <c r="EM73" s="507"/>
      <c r="EN73" s="507"/>
      <c r="EO73" s="507"/>
      <c r="EP73" s="507"/>
      <c r="EQ73" s="507"/>
      <c r="ER73" s="507"/>
      <c r="ES73" s="507"/>
      <c r="ET73" s="507"/>
      <c r="EU73" s="507"/>
      <c r="EV73" s="507"/>
      <c r="EW73" s="507"/>
      <c r="EX73" s="507"/>
      <c r="EY73" s="507"/>
      <c r="EZ73" s="507"/>
      <c r="FA73" s="507"/>
      <c r="FB73" s="507"/>
      <c r="FC73" s="507"/>
      <c r="FD73" s="507"/>
      <c r="FE73" s="507"/>
      <c r="FF73" s="507"/>
      <c r="FG73" s="507"/>
      <c r="FH73" s="507"/>
      <c r="FI73" s="507"/>
      <c r="FJ73" s="507"/>
      <c r="FK73" s="507"/>
      <c r="FL73" s="507"/>
      <c r="FM73" s="507"/>
      <c r="FN73" s="507"/>
      <c r="FO73" s="507"/>
      <c r="FP73" s="507"/>
      <c r="FQ73" s="507"/>
      <c r="FR73" s="507"/>
      <c r="FS73" s="507"/>
      <c r="FT73" s="507"/>
      <c r="FU73" s="507"/>
      <c r="FV73" s="507"/>
      <c r="FW73" s="507"/>
      <c r="FX73" s="507"/>
      <c r="FY73" s="507"/>
      <c r="FZ73" s="507"/>
      <c r="GA73" s="507"/>
      <c r="GB73" s="507"/>
      <c r="GC73" s="507"/>
      <c r="GD73" s="507"/>
      <c r="GE73" s="507"/>
      <c r="GF73" s="507"/>
      <c r="GG73" s="507"/>
      <c r="GH73" s="507"/>
      <c r="GI73" s="507"/>
      <c r="GJ73" s="507"/>
      <c r="GK73" s="507"/>
      <c r="GL73" s="507"/>
      <c r="GM73" s="507"/>
      <c r="GN73" s="507"/>
      <c r="GO73" s="507"/>
      <c r="GP73" s="507"/>
      <c r="GQ73" s="507"/>
      <c r="GR73" s="507"/>
      <c r="GS73" s="507"/>
      <c r="GT73" s="507"/>
      <c r="GU73" s="507"/>
      <c r="GV73" s="507"/>
      <c r="GW73" s="507"/>
      <c r="GX73" s="507"/>
      <c r="GY73" s="507"/>
      <c r="GZ73" s="507"/>
      <c r="HA73" s="507"/>
      <c r="HB73" s="507"/>
      <c r="HC73" s="507"/>
      <c r="HD73" s="507"/>
      <c r="HE73" s="507"/>
      <c r="HF73" s="507"/>
      <c r="HG73" s="507"/>
      <c r="HH73" s="507"/>
      <c r="HI73" s="507"/>
      <c r="HJ73" s="507"/>
      <c r="HK73" s="507"/>
      <c r="HL73" s="507"/>
      <c r="HM73" s="507"/>
      <c r="HN73" s="507"/>
      <c r="HO73" s="507"/>
      <c r="HP73" s="507"/>
      <c r="HQ73" s="507"/>
      <c r="HR73" s="507"/>
      <c r="HS73" s="507"/>
      <c r="HT73" s="507"/>
      <c r="HU73" s="507"/>
      <c r="HV73" s="507"/>
      <c r="HW73" s="507"/>
      <c r="HX73" s="507"/>
      <c r="HY73" s="507"/>
      <c r="HZ73" s="507"/>
      <c r="IA73" s="507"/>
      <c r="IB73" s="507"/>
      <c r="IC73" s="507"/>
      <c r="ID73" s="507"/>
      <c r="IE73" s="507"/>
      <c r="IF73" s="507"/>
      <c r="IG73" s="507"/>
      <c r="IH73" s="507"/>
      <c r="II73" s="507"/>
      <c r="IJ73" s="507"/>
      <c r="IK73" s="507"/>
      <c r="IL73" s="507"/>
      <c r="IM73" s="507"/>
      <c r="IN73" s="507"/>
      <c r="IO73" s="507"/>
      <c r="IP73" s="507"/>
      <c r="IQ73" s="507"/>
      <c r="IR73" s="507"/>
      <c r="IS73" s="507"/>
      <c r="IT73" s="507"/>
      <c r="IU73" s="507"/>
    </row>
    <row r="74" spans="1:255" x14ac:dyDescent="0.2">
      <c r="A74" s="409">
        <v>17814.82</v>
      </c>
      <c r="B74" s="941" t="s">
        <v>18</v>
      </c>
      <c r="C74" s="700" t="s">
        <v>576</v>
      </c>
      <c r="D74" s="723" t="s">
        <v>577</v>
      </c>
      <c r="E74" s="724">
        <v>15068.52</v>
      </c>
      <c r="F74" s="711">
        <v>3050</v>
      </c>
      <c r="G74" s="712"/>
      <c r="H74" s="2712">
        <f t="shared" si="1"/>
        <v>18118.52</v>
      </c>
      <c r="I74" s="286"/>
      <c r="J74" s="286"/>
      <c r="K74" s="507"/>
      <c r="L74" s="76"/>
      <c r="M74" s="706"/>
      <c r="N74" s="675"/>
      <c r="O74" s="675"/>
      <c r="P74" s="675"/>
      <c r="Q74" s="675"/>
      <c r="R74" s="507"/>
      <c r="S74" s="507"/>
      <c r="T74" s="507"/>
      <c r="U74" s="507"/>
      <c r="V74" s="507"/>
      <c r="W74" s="507"/>
      <c r="X74" s="507"/>
      <c r="Y74" s="507"/>
      <c r="Z74" s="507"/>
      <c r="AA74" s="507"/>
      <c r="AB74" s="507"/>
      <c r="AC74" s="507"/>
      <c r="AD74" s="507"/>
      <c r="AE74" s="507"/>
      <c r="AF74" s="507"/>
      <c r="AG74" s="507"/>
      <c r="AH74" s="507"/>
      <c r="AI74" s="507"/>
      <c r="AJ74" s="507"/>
      <c r="AK74" s="507"/>
      <c r="AL74" s="507"/>
      <c r="AM74" s="507"/>
      <c r="AN74" s="507"/>
      <c r="AO74" s="507"/>
      <c r="AP74" s="507"/>
      <c r="AQ74" s="507"/>
      <c r="AR74" s="507"/>
      <c r="AS74" s="507"/>
      <c r="AT74" s="507"/>
      <c r="AU74" s="507"/>
      <c r="AV74" s="507"/>
      <c r="AW74" s="507"/>
      <c r="AX74" s="507"/>
      <c r="AY74" s="507"/>
      <c r="AZ74" s="507"/>
      <c r="BA74" s="507"/>
      <c r="BB74" s="507"/>
      <c r="BC74" s="507"/>
      <c r="BD74" s="507"/>
      <c r="BE74" s="507"/>
      <c r="BF74" s="507"/>
      <c r="BG74" s="507"/>
      <c r="BH74" s="507"/>
      <c r="BI74" s="507"/>
      <c r="BJ74" s="507"/>
      <c r="BK74" s="507"/>
      <c r="BL74" s="507"/>
      <c r="BM74" s="507"/>
      <c r="BN74" s="507"/>
      <c r="BO74" s="507"/>
      <c r="BP74" s="507"/>
      <c r="BQ74" s="507"/>
      <c r="BR74" s="507"/>
      <c r="BS74" s="507"/>
      <c r="BT74" s="507"/>
      <c r="BU74" s="507"/>
      <c r="BV74" s="507"/>
      <c r="BW74" s="507"/>
      <c r="BX74" s="507"/>
      <c r="BY74" s="507"/>
      <c r="BZ74" s="507"/>
      <c r="CA74" s="507"/>
      <c r="CB74" s="507"/>
      <c r="CC74" s="507"/>
      <c r="CD74" s="507"/>
      <c r="CE74" s="507"/>
      <c r="CF74" s="507"/>
      <c r="CG74" s="507"/>
      <c r="CH74" s="507"/>
      <c r="CI74" s="507"/>
      <c r="CJ74" s="507"/>
      <c r="CK74" s="507"/>
      <c r="CL74" s="507"/>
      <c r="CM74" s="507"/>
      <c r="CN74" s="507"/>
      <c r="CO74" s="507"/>
      <c r="CP74" s="507"/>
      <c r="CQ74" s="507"/>
      <c r="CR74" s="507"/>
      <c r="CS74" s="507"/>
      <c r="CT74" s="507"/>
      <c r="CU74" s="507"/>
      <c r="CV74" s="507"/>
      <c r="CW74" s="507"/>
      <c r="CX74" s="507"/>
      <c r="CY74" s="507"/>
      <c r="CZ74" s="507"/>
      <c r="DA74" s="507"/>
      <c r="DB74" s="507"/>
      <c r="DC74" s="507"/>
      <c r="DD74" s="507"/>
      <c r="DE74" s="507"/>
      <c r="DF74" s="507"/>
      <c r="DG74" s="507"/>
      <c r="DH74" s="507"/>
      <c r="DI74" s="507"/>
      <c r="DJ74" s="507"/>
      <c r="DK74" s="507"/>
      <c r="DL74" s="507"/>
      <c r="DM74" s="507"/>
      <c r="DN74" s="507"/>
      <c r="DO74" s="507"/>
      <c r="DP74" s="507"/>
      <c r="DQ74" s="507"/>
      <c r="DR74" s="507"/>
      <c r="DS74" s="507"/>
      <c r="DT74" s="507"/>
      <c r="DU74" s="507"/>
      <c r="DV74" s="507"/>
      <c r="DW74" s="507"/>
      <c r="DX74" s="507"/>
      <c r="DY74" s="507"/>
      <c r="DZ74" s="507"/>
      <c r="EA74" s="507"/>
      <c r="EB74" s="507"/>
      <c r="EC74" s="507"/>
      <c r="ED74" s="507"/>
      <c r="EE74" s="507"/>
      <c r="EF74" s="507"/>
      <c r="EG74" s="507"/>
      <c r="EH74" s="507"/>
      <c r="EI74" s="507"/>
      <c r="EJ74" s="507"/>
      <c r="EK74" s="507"/>
      <c r="EL74" s="507"/>
      <c r="EM74" s="507"/>
      <c r="EN74" s="507"/>
      <c r="EO74" s="507"/>
      <c r="EP74" s="507"/>
      <c r="EQ74" s="507"/>
      <c r="ER74" s="507"/>
      <c r="ES74" s="507"/>
      <c r="ET74" s="507"/>
      <c r="EU74" s="507"/>
      <c r="EV74" s="507"/>
      <c r="EW74" s="507"/>
      <c r="EX74" s="507"/>
      <c r="EY74" s="507"/>
      <c r="EZ74" s="507"/>
      <c r="FA74" s="507"/>
      <c r="FB74" s="507"/>
      <c r="FC74" s="507"/>
      <c r="FD74" s="507"/>
      <c r="FE74" s="507"/>
      <c r="FF74" s="507"/>
      <c r="FG74" s="507"/>
      <c r="FH74" s="507"/>
      <c r="FI74" s="507"/>
      <c r="FJ74" s="507"/>
      <c r="FK74" s="507"/>
      <c r="FL74" s="507"/>
      <c r="FM74" s="507"/>
      <c r="FN74" s="507"/>
      <c r="FO74" s="507"/>
      <c r="FP74" s="507"/>
      <c r="FQ74" s="507"/>
      <c r="FR74" s="507"/>
      <c r="FS74" s="507"/>
      <c r="FT74" s="507"/>
      <c r="FU74" s="507"/>
      <c r="FV74" s="507"/>
      <c r="FW74" s="507"/>
      <c r="FX74" s="507"/>
      <c r="FY74" s="507"/>
      <c r="FZ74" s="507"/>
      <c r="GA74" s="507"/>
      <c r="GB74" s="507"/>
      <c r="GC74" s="507"/>
      <c r="GD74" s="507"/>
      <c r="GE74" s="507"/>
      <c r="GF74" s="507"/>
      <c r="GG74" s="507"/>
      <c r="GH74" s="507"/>
      <c r="GI74" s="507"/>
      <c r="GJ74" s="507"/>
      <c r="GK74" s="507"/>
      <c r="GL74" s="507"/>
      <c r="GM74" s="507"/>
      <c r="GN74" s="507"/>
      <c r="GO74" s="507"/>
      <c r="GP74" s="507"/>
      <c r="GQ74" s="507"/>
      <c r="GR74" s="507"/>
      <c r="GS74" s="507"/>
      <c r="GT74" s="507"/>
      <c r="GU74" s="507"/>
      <c r="GV74" s="507"/>
      <c r="GW74" s="507"/>
      <c r="GX74" s="507"/>
      <c r="GY74" s="507"/>
      <c r="GZ74" s="507"/>
      <c r="HA74" s="507"/>
      <c r="HB74" s="507"/>
      <c r="HC74" s="507"/>
      <c r="HD74" s="507"/>
      <c r="HE74" s="507"/>
      <c r="HF74" s="507"/>
      <c r="HG74" s="507"/>
      <c r="HH74" s="507"/>
      <c r="HI74" s="507"/>
      <c r="HJ74" s="507"/>
      <c r="HK74" s="507"/>
      <c r="HL74" s="507"/>
      <c r="HM74" s="507"/>
      <c r="HN74" s="507"/>
      <c r="HO74" s="507"/>
      <c r="HP74" s="507"/>
      <c r="HQ74" s="507"/>
      <c r="HR74" s="507"/>
      <c r="HS74" s="507"/>
      <c r="HT74" s="507"/>
      <c r="HU74" s="507"/>
      <c r="HV74" s="507"/>
      <c r="HW74" s="507"/>
      <c r="HX74" s="507"/>
      <c r="HY74" s="507"/>
      <c r="HZ74" s="507"/>
      <c r="IA74" s="507"/>
      <c r="IB74" s="507"/>
      <c r="IC74" s="507"/>
      <c r="ID74" s="507"/>
      <c r="IE74" s="507"/>
      <c r="IF74" s="507"/>
      <c r="IG74" s="507"/>
      <c r="IH74" s="507"/>
      <c r="II74" s="507"/>
      <c r="IJ74" s="507"/>
      <c r="IK74" s="507"/>
      <c r="IL74" s="507"/>
      <c r="IM74" s="507"/>
      <c r="IN74" s="507"/>
      <c r="IO74" s="507"/>
      <c r="IP74" s="507"/>
      <c r="IQ74" s="507"/>
      <c r="IR74" s="507"/>
      <c r="IS74" s="507"/>
      <c r="IT74" s="507"/>
      <c r="IU74" s="507"/>
    </row>
    <row r="75" spans="1:255" x14ac:dyDescent="0.2">
      <c r="A75" s="409">
        <v>9240.64</v>
      </c>
      <c r="B75" s="715" t="s">
        <v>18</v>
      </c>
      <c r="C75" s="708" t="s">
        <v>578</v>
      </c>
      <c r="D75" s="504" t="s">
        <v>579</v>
      </c>
      <c r="E75" s="710">
        <v>7517.53</v>
      </c>
      <c r="F75" s="711">
        <v>1850</v>
      </c>
      <c r="G75" s="712"/>
      <c r="H75" s="2712">
        <f t="shared" si="1"/>
        <v>9367.5299999999988</v>
      </c>
      <c r="I75" s="286"/>
      <c r="J75" s="286"/>
      <c r="K75" s="507"/>
      <c r="L75" s="76"/>
      <c r="M75" s="706"/>
      <c r="N75" s="675"/>
      <c r="O75" s="675"/>
      <c r="P75" s="675"/>
      <c r="Q75" s="675"/>
      <c r="R75" s="507"/>
      <c r="S75" s="507"/>
      <c r="T75" s="507"/>
      <c r="U75" s="507"/>
      <c r="V75" s="507"/>
      <c r="W75" s="507"/>
      <c r="X75" s="507"/>
      <c r="Y75" s="507"/>
      <c r="Z75" s="507"/>
      <c r="AA75" s="507"/>
      <c r="AB75" s="507"/>
      <c r="AC75" s="507"/>
      <c r="AD75" s="507"/>
      <c r="AE75" s="507"/>
      <c r="AF75" s="507"/>
      <c r="AG75" s="507"/>
      <c r="AH75" s="507"/>
      <c r="AI75" s="507"/>
      <c r="AJ75" s="507"/>
      <c r="AK75" s="507"/>
      <c r="AL75" s="507"/>
      <c r="AM75" s="507"/>
      <c r="AN75" s="507"/>
      <c r="AO75" s="507"/>
      <c r="AP75" s="507"/>
      <c r="AQ75" s="507"/>
      <c r="AR75" s="507"/>
      <c r="AS75" s="507"/>
      <c r="AT75" s="507"/>
      <c r="AU75" s="507"/>
      <c r="AV75" s="507"/>
      <c r="AW75" s="507"/>
      <c r="AX75" s="507"/>
      <c r="AY75" s="507"/>
      <c r="AZ75" s="507"/>
      <c r="BA75" s="507"/>
      <c r="BB75" s="507"/>
      <c r="BC75" s="507"/>
      <c r="BD75" s="507"/>
      <c r="BE75" s="507"/>
      <c r="BF75" s="507"/>
      <c r="BG75" s="507"/>
      <c r="BH75" s="507"/>
      <c r="BI75" s="507"/>
      <c r="BJ75" s="507"/>
      <c r="BK75" s="507"/>
      <c r="BL75" s="507"/>
      <c r="BM75" s="507"/>
      <c r="BN75" s="507"/>
      <c r="BO75" s="507"/>
      <c r="BP75" s="507"/>
      <c r="BQ75" s="507"/>
      <c r="BR75" s="507"/>
      <c r="BS75" s="507"/>
      <c r="BT75" s="507"/>
      <c r="BU75" s="507"/>
      <c r="BV75" s="507"/>
      <c r="BW75" s="507"/>
      <c r="BX75" s="507"/>
      <c r="BY75" s="507"/>
      <c r="BZ75" s="507"/>
      <c r="CA75" s="507"/>
      <c r="CB75" s="507"/>
      <c r="CC75" s="507"/>
      <c r="CD75" s="507"/>
      <c r="CE75" s="507"/>
      <c r="CF75" s="507"/>
      <c r="CG75" s="507"/>
      <c r="CH75" s="507"/>
      <c r="CI75" s="507"/>
      <c r="CJ75" s="507"/>
      <c r="CK75" s="507"/>
      <c r="CL75" s="507"/>
      <c r="CM75" s="507"/>
      <c r="CN75" s="507"/>
      <c r="CO75" s="507"/>
      <c r="CP75" s="507"/>
      <c r="CQ75" s="507"/>
      <c r="CR75" s="507"/>
      <c r="CS75" s="507"/>
      <c r="CT75" s="507"/>
      <c r="CU75" s="507"/>
      <c r="CV75" s="507"/>
      <c r="CW75" s="507"/>
      <c r="CX75" s="507"/>
      <c r="CY75" s="507"/>
      <c r="CZ75" s="507"/>
      <c r="DA75" s="507"/>
      <c r="DB75" s="507"/>
      <c r="DC75" s="507"/>
      <c r="DD75" s="507"/>
      <c r="DE75" s="507"/>
      <c r="DF75" s="507"/>
      <c r="DG75" s="507"/>
      <c r="DH75" s="507"/>
      <c r="DI75" s="507"/>
      <c r="DJ75" s="507"/>
      <c r="DK75" s="507"/>
      <c r="DL75" s="507"/>
      <c r="DM75" s="507"/>
      <c r="DN75" s="507"/>
      <c r="DO75" s="507"/>
      <c r="DP75" s="507"/>
      <c r="DQ75" s="507"/>
      <c r="DR75" s="507"/>
      <c r="DS75" s="507"/>
      <c r="DT75" s="507"/>
      <c r="DU75" s="507"/>
      <c r="DV75" s="507"/>
      <c r="DW75" s="507"/>
      <c r="DX75" s="507"/>
      <c r="DY75" s="507"/>
      <c r="DZ75" s="507"/>
      <c r="EA75" s="507"/>
      <c r="EB75" s="507"/>
      <c r="EC75" s="507"/>
      <c r="ED75" s="507"/>
      <c r="EE75" s="507"/>
      <c r="EF75" s="507"/>
      <c r="EG75" s="507"/>
      <c r="EH75" s="507"/>
      <c r="EI75" s="507"/>
      <c r="EJ75" s="507"/>
      <c r="EK75" s="507"/>
      <c r="EL75" s="507"/>
      <c r="EM75" s="507"/>
      <c r="EN75" s="507"/>
      <c r="EO75" s="507"/>
      <c r="EP75" s="507"/>
      <c r="EQ75" s="507"/>
      <c r="ER75" s="507"/>
      <c r="ES75" s="507"/>
      <c r="ET75" s="507"/>
      <c r="EU75" s="507"/>
      <c r="EV75" s="507"/>
      <c r="EW75" s="507"/>
      <c r="EX75" s="507"/>
      <c r="EY75" s="507"/>
      <c r="EZ75" s="507"/>
      <c r="FA75" s="507"/>
      <c r="FB75" s="507"/>
      <c r="FC75" s="507"/>
      <c r="FD75" s="507"/>
      <c r="FE75" s="507"/>
      <c r="FF75" s="507"/>
      <c r="FG75" s="507"/>
      <c r="FH75" s="507"/>
      <c r="FI75" s="507"/>
      <c r="FJ75" s="507"/>
      <c r="FK75" s="507"/>
      <c r="FL75" s="507"/>
      <c r="FM75" s="507"/>
      <c r="FN75" s="507"/>
      <c r="FO75" s="507"/>
      <c r="FP75" s="507"/>
      <c r="FQ75" s="507"/>
      <c r="FR75" s="507"/>
      <c r="FS75" s="507"/>
      <c r="FT75" s="507"/>
      <c r="FU75" s="507"/>
      <c r="FV75" s="507"/>
      <c r="FW75" s="507"/>
      <c r="FX75" s="507"/>
      <c r="FY75" s="507"/>
      <c r="FZ75" s="507"/>
      <c r="GA75" s="507"/>
      <c r="GB75" s="507"/>
      <c r="GC75" s="507"/>
      <c r="GD75" s="507"/>
      <c r="GE75" s="507"/>
      <c r="GF75" s="507"/>
      <c r="GG75" s="507"/>
      <c r="GH75" s="507"/>
      <c r="GI75" s="507"/>
      <c r="GJ75" s="507"/>
      <c r="GK75" s="507"/>
      <c r="GL75" s="507"/>
      <c r="GM75" s="507"/>
      <c r="GN75" s="507"/>
      <c r="GO75" s="507"/>
      <c r="GP75" s="507"/>
      <c r="GQ75" s="507"/>
      <c r="GR75" s="507"/>
      <c r="GS75" s="507"/>
      <c r="GT75" s="507"/>
      <c r="GU75" s="507"/>
      <c r="GV75" s="507"/>
      <c r="GW75" s="507"/>
      <c r="GX75" s="507"/>
      <c r="GY75" s="507"/>
      <c r="GZ75" s="507"/>
      <c r="HA75" s="507"/>
      <c r="HB75" s="507"/>
      <c r="HC75" s="507"/>
      <c r="HD75" s="507"/>
      <c r="HE75" s="507"/>
      <c r="HF75" s="507"/>
      <c r="HG75" s="507"/>
      <c r="HH75" s="507"/>
      <c r="HI75" s="507"/>
      <c r="HJ75" s="507"/>
      <c r="HK75" s="507"/>
      <c r="HL75" s="507"/>
      <c r="HM75" s="507"/>
      <c r="HN75" s="507"/>
      <c r="HO75" s="507"/>
      <c r="HP75" s="507"/>
      <c r="HQ75" s="507"/>
      <c r="HR75" s="507"/>
      <c r="HS75" s="507"/>
      <c r="HT75" s="507"/>
      <c r="HU75" s="507"/>
      <c r="HV75" s="507"/>
      <c r="HW75" s="507"/>
      <c r="HX75" s="507"/>
      <c r="HY75" s="507"/>
      <c r="HZ75" s="507"/>
      <c r="IA75" s="507"/>
      <c r="IB75" s="507"/>
      <c r="IC75" s="507"/>
      <c r="ID75" s="507"/>
      <c r="IE75" s="507"/>
      <c r="IF75" s="507"/>
      <c r="IG75" s="507"/>
      <c r="IH75" s="507"/>
      <c r="II75" s="507"/>
      <c r="IJ75" s="507"/>
      <c r="IK75" s="507"/>
      <c r="IL75" s="507"/>
      <c r="IM75" s="507"/>
      <c r="IN75" s="507"/>
      <c r="IO75" s="507"/>
      <c r="IP75" s="507"/>
      <c r="IQ75" s="507"/>
      <c r="IR75" s="507"/>
      <c r="IS75" s="507"/>
      <c r="IT75" s="507"/>
      <c r="IU75" s="507"/>
    </row>
    <row r="76" spans="1:255" x14ac:dyDescent="0.2">
      <c r="A76" s="409">
        <v>3017.8</v>
      </c>
      <c r="B76" s="715" t="s">
        <v>18</v>
      </c>
      <c r="C76" s="708" t="s">
        <v>580</v>
      </c>
      <c r="D76" s="504" t="s">
        <v>581</v>
      </c>
      <c r="E76" s="710">
        <v>2507.75</v>
      </c>
      <c r="F76" s="711">
        <v>476.07</v>
      </c>
      <c r="G76" s="712"/>
      <c r="H76" s="2712">
        <f t="shared" si="1"/>
        <v>2983.82</v>
      </c>
      <c r="I76" s="286"/>
      <c r="J76" s="286"/>
      <c r="K76" s="507"/>
      <c r="L76" s="76"/>
      <c r="M76" s="706"/>
      <c r="N76" s="675"/>
      <c r="O76" s="675"/>
      <c r="P76" s="675"/>
      <c r="Q76" s="675"/>
      <c r="R76" s="507"/>
      <c r="S76" s="507"/>
      <c r="T76" s="507"/>
      <c r="U76" s="507"/>
      <c r="V76" s="507"/>
      <c r="W76" s="507"/>
      <c r="X76" s="507"/>
      <c r="Y76" s="507"/>
      <c r="Z76" s="507"/>
      <c r="AA76" s="507"/>
      <c r="AB76" s="507"/>
      <c r="AC76" s="507"/>
      <c r="AD76" s="507"/>
      <c r="AE76" s="507"/>
      <c r="AF76" s="507"/>
      <c r="AG76" s="507"/>
      <c r="AH76" s="507"/>
      <c r="AI76" s="507"/>
      <c r="AJ76" s="507"/>
      <c r="AK76" s="507"/>
      <c r="AL76" s="507"/>
      <c r="AM76" s="507"/>
      <c r="AN76" s="507"/>
      <c r="AO76" s="507"/>
      <c r="AP76" s="507"/>
      <c r="AQ76" s="507"/>
      <c r="AR76" s="507"/>
      <c r="AS76" s="507"/>
      <c r="AT76" s="507"/>
      <c r="AU76" s="507"/>
      <c r="AV76" s="507"/>
      <c r="AW76" s="507"/>
      <c r="AX76" s="507"/>
      <c r="AY76" s="507"/>
      <c r="AZ76" s="507"/>
      <c r="BA76" s="507"/>
      <c r="BB76" s="507"/>
      <c r="BC76" s="507"/>
      <c r="BD76" s="507"/>
      <c r="BE76" s="507"/>
      <c r="BF76" s="507"/>
      <c r="BG76" s="507"/>
      <c r="BH76" s="507"/>
      <c r="BI76" s="507"/>
      <c r="BJ76" s="507"/>
      <c r="BK76" s="507"/>
      <c r="BL76" s="507"/>
      <c r="BM76" s="507"/>
      <c r="BN76" s="507"/>
      <c r="BO76" s="507"/>
      <c r="BP76" s="507"/>
      <c r="BQ76" s="507"/>
      <c r="BR76" s="507"/>
      <c r="BS76" s="507"/>
      <c r="BT76" s="507"/>
      <c r="BU76" s="507"/>
      <c r="BV76" s="507"/>
      <c r="BW76" s="507"/>
      <c r="BX76" s="507"/>
      <c r="BY76" s="507"/>
      <c r="BZ76" s="507"/>
      <c r="CA76" s="507"/>
      <c r="CB76" s="507"/>
      <c r="CC76" s="507"/>
      <c r="CD76" s="507"/>
      <c r="CE76" s="507"/>
      <c r="CF76" s="507"/>
      <c r="CG76" s="507"/>
      <c r="CH76" s="507"/>
      <c r="CI76" s="507"/>
      <c r="CJ76" s="507"/>
      <c r="CK76" s="507"/>
      <c r="CL76" s="507"/>
      <c r="CM76" s="507"/>
      <c r="CN76" s="507"/>
      <c r="CO76" s="507"/>
      <c r="CP76" s="507"/>
      <c r="CQ76" s="507"/>
      <c r="CR76" s="507"/>
      <c r="CS76" s="507"/>
      <c r="CT76" s="507"/>
      <c r="CU76" s="507"/>
      <c r="CV76" s="507"/>
      <c r="CW76" s="507"/>
      <c r="CX76" s="507"/>
      <c r="CY76" s="507"/>
      <c r="CZ76" s="507"/>
      <c r="DA76" s="507"/>
      <c r="DB76" s="507"/>
      <c r="DC76" s="507"/>
      <c r="DD76" s="507"/>
      <c r="DE76" s="507"/>
      <c r="DF76" s="507"/>
      <c r="DG76" s="507"/>
      <c r="DH76" s="507"/>
      <c r="DI76" s="507"/>
      <c r="DJ76" s="507"/>
      <c r="DK76" s="507"/>
      <c r="DL76" s="507"/>
      <c r="DM76" s="507"/>
      <c r="DN76" s="507"/>
      <c r="DO76" s="507"/>
      <c r="DP76" s="507"/>
      <c r="DQ76" s="507"/>
      <c r="DR76" s="507"/>
      <c r="DS76" s="507"/>
      <c r="DT76" s="507"/>
      <c r="DU76" s="507"/>
      <c r="DV76" s="507"/>
      <c r="DW76" s="507"/>
      <c r="DX76" s="507"/>
      <c r="DY76" s="507"/>
      <c r="DZ76" s="507"/>
      <c r="EA76" s="507"/>
      <c r="EB76" s="507"/>
      <c r="EC76" s="507"/>
      <c r="ED76" s="507"/>
      <c r="EE76" s="507"/>
      <c r="EF76" s="507"/>
      <c r="EG76" s="507"/>
      <c r="EH76" s="507"/>
      <c r="EI76" s="507"/>
      <c r="EJ76" s="507"/>
      <c r="EK76" s="507"/>
      <c r="EL76" s="507"/>
      <c r="EM76" s="507"/>
      <c r="EN76" s="507"/>
      <c r="EO76" s="507"/>
      <c r="EP76" s="507"/>
      <c r="EQ76" s="507"/>
      <c r="ER76" s="507"/>
      <c r="ES76" s="507"/>
      <c r="ET76" s="507"/>
      <c r="EU76" s="507"/>
      <c r="EV76" s="507"/>
      <c r="EW76" s="507"/>
      <c r="EX76" s="507"/>
      <c r="EY76" s="507"/>
      <c r="EZ76" s="507"/>
      <c r="FA76" s="507"/>
      <c r="FB76" s="507"/>
      <c r="FC76" s="507"/>
      <c r="FD76" s="507"/>
      <c r="FE76" s="507"/>
      <c r="FF76" s="507"/>
      <c r="FG76" s="507"/>
      <c r="FH76" s="507"/>
      <c r="FI76" s="507"/>
      <c r="FJ76" s="507"/>
      <c r="FK76" s="507"/>
      <c r="FL76" s="507"/>
      <c r="FM76" s="507"/>
      <c r="FN76" s="507"/>
      <c r="FO76" s="507"/>
      <c r="FP76" s="507"/>
      <c r="FQ76" s="507"/>
      <c r="FR76" s="507"/>
      <c r="FS76" s="507"/>
      <c r="FT76" s="507"/>
      <c r="FU76" s="507"/>
      <c r="FV76" s="507"/>
      <c r="FW76" s="507"/>
      <c r="FX76" s="507"/>
      <c r="FY76" s="507"/>
      <c r="FZ76" s="507"/>
      <c r="GA76" s="507"/>
      <c r="GB76" s="507"/>
      <c r="GC76" s="507"/>
      <c r="GD76" s="507"/>
      <c r="GE76" s="507"/>
      <c r="GF76" s="507"/>
      <c r="GG76" s="507"/>
      <c r="GH76" s="507"/>
      <c r="GI76" s="507"/>
      <c r="GJ76" s="507"/>
      <c r="GK76" s="507"/>
      <c r="GL76" s="507"/>
      <c r="GM76" s="507"/>
      <c r="GN76" s="507"/>
      <c r="GO76" s="507"/>
      <c r="GP76" s="507"/>
      <c r="GQ76" s="507"/>
      <c r="GR76" s="507"/>
      <c r="GS76" s="507"/>
      <c r="GT76" s="507"/>
      <c r="GU76" s="507"/>
      <c r="GV76" s="507"/>
      <c r="GW76" s="507"/>
      <c r="GX76" s="507"/>
      <c r="GY76" s="507"/>
      <c r="GZ76" s="507"/>
      <c r="HA76" s="507"/>
      <c r="HB76" s="507"/>
      <c r="HC76" s="507"/>
      <c r="HD76" s="507"/>
      <c r="HE76" s="507"/>
      <c r="HF76" s="507"/>
      <c r="HG76" s="507"/>
      <c r="HH76" s="507"/>
      <c r="HI76" s="507"/>
      <c r="HJ76" s="507"/>
      <c r="HK76" s="507"/>
      <c r="HL76" s="507"/>
      <c r="HM76" s="507"/>
      <c r="HN76" s="507"/>
      <c r="HO76" s="507"/>
      <c r="HP76" s="507"/>
      <c r="HQ76" s="507"/>
      <c r="HR76" s="507"/>
      <c r="HS76" s="507"/>
      <c r="HT76" s="507"/>
      <c r="HU76" s="507"/>
      <c r="HV76" s="507"/>
      <c r="HW76" s="507"/>
      <c r="HX76" s="507"/>
      <c r="HY76" s="507"/>
      <c r="HZ76" s="507"/>
      <c r="IA76" s="507"/>
      <c r="IB76" s="507"/>
      <c r="IC76" s="507"/>
      <c r="ID76" s="507"/>
      <c r="IE76" s="507"/>
      <c r="IF76" s="507"/>
      <c r="IG76" s="507"/>
      <c r="IH76" s="507"/>
      <c r="II76" s="507"/>
      <c r="IJ76" s="507"/>
      <c r="IK76" s="507"/>
      <c r="IL76" s="507"/>
      <c r="IM76" s="507"/>
      <c r="IN76" s="507"/>
      <c r="IO76" s="507"/>
      <c r="IP76" s="507"/>
      <c r="IQ76" s="507"/>
      <c r="IR76" s="507"/>
      <c r="IS76" s="507"/>
      <c r="IT76" s="507"/>
      <c r="IU76" s="507"/>
    </row>
    <row r="77" spans="1:255" x14ac:dyDescent="0.2">
      <c r="A77" s="409">
        <v>582.58000000000004</v>
      </c>
      <c r="B77" s="715" t="s">
        <v>18</v>
      </c>
      <c r="C77" s="708" t="s">
        <v>582</v>
      </c>
      <c r="D77" s="504" t="s">
        <v>583</v>
      </c>
      <c r="E77" s="710">
        <v>645.07000000000005</v>
      </c>
      <c r="F77" s="711">
        <v>0</v>
      </c>
      <c r="G77" s="712"/>
      <c r="H77" s="2712">
        <f t="shared" si="1"/>
        <v>645.07000000000005</v>
      </c>
      <c r="I77" s="286"/>
      <c r="J77" s="286"/>
      <c r="K77" s="507"/>
      <c r="L77" s="76"/>
      <c r="M77" s="706"/>
      <c r="N77" s="675"/>
      <c r="O77" s="675"/>
      <c r="P77" s="675"/>
      <c r="Q77" s="675"/>
      <c r="R77" s="507"/>
      <c r="S77" s="507"/>
      <c r="T77" s="507"/>
      <c r="U77" s="507"/>
      <c r="V77" s="507"/>
      <c r="W77" s="507"/>
      <c r="X77" s="507"/>
      <c r="Y77" s="507"/>
      <c r="Z77" s="507"/>
      <c r="AA77" s="507"/>
      <c r="AB77" s="507"/>
      <c r="AC77" s="507"/>
      <c r="AD77" s="507"/>
      <c r="AE77" s="507"/>
      <c r="AF77" s="507"/>
      <c r="AG77" s="507"/>
      <c r="AH77" s="507"/>
      <c r="AI77" s="507"/>
      <c r="AJ77" s="507"/>
      <c r="AK77" s="507"/>
      <c r="AL77" s="507"/>
      <c r="AM77" s="507"/>
      <c r="AN77" s="507"/>
      <c r="AO77" s="507"/>
      <c r="AP77" s="507"/>
      <c r="AQ77" s="507"/>
      <c r="AR77" s="507"/>
      <c r="AS77" s="507"/>
      <c r="AT77" s="507"/>
      <c r="AU77" s="507"/>
      <c r="AV77" s="507"/>
      <c r="AW77" s="507"/>
      <c r="AX77" s="507"/>
      <c r="AY77" s="507"/>
      <c r="AZ77" s="507"/>
      <c r="BA77" s="507"/>
      <c r="BB77" s="507"/>
      <c r="BC77" s="507"/>
      <c r="BD77" s="507"/>
      <c r="BE77" s="507"/>
      <c r="BF77" s="507"/>
      <c r="BG77" s="507"/>
      <c r="BH77" s="507"/>
      <c r="BI77" s="507"/>
      <c r="BJ77" s="507"/>
      <c r="BK77" s="507"/>
      <c r="BL77" s="507"/>
      <c r="BM77" s="507"/>
      <c r="BN77" s="507"/>
      <c r="BO77" s="507"/>
      <c r="BP77" s="507"/>
      <c r="BQ77" s="507"/>
      <c r="BR77" s="507"/>
      <c r="BS77" s="507"/>
      <c r="BT77" s="507"/>
      <c r="BU77" s="507"/>
      <c r="BV77" s="507"/>
      <c r="BW77" s="507"/>
      <c r="BX77" s="507"/>
      <c r="BY77" s="507"/>
      <c r="BZ77" s="507"/>
      <c r="CA77" s="507"/>
      <c r="CB77" s="507"/>
      <c r="CC77" s="507"/>
      <c r="CD77" s="507"/>
      <c r="CE77" s="507"/>
      <c r="CF77" s="507"/>
      <c r="CG77" s="507"/>
      <c r="CH77" s="507"/>
      <c r="CI77" s="507"/>
      <c r="CJ77" s="507"/>
      <c r="CK77" s="507"/>
      <c r="CL77" s="507"/>
      <c r="CM77" s="507"/>
      <c r="CN77" s="507"/>
      <c r="CO77" s="507"/>
      <c r="CP77" s="507"/>
      <c r="CQ77" s="507"/>
      <c r="CR77" s="507"/>
      <c r="CS77" s="507"/>
      <c r="CT77" s="507"/>
      <c r="CU77" s="507"/>
      <c r="CV77" s="507"/>
      <c r="CW77" s="507"/>
      <c r="CX77" s="507"/>
      <c r="CY77" s="507"/>
      <c r="CZ77" s="507"/>
      <c r="DA77" s="507"/>
      <c r="DB77" s="507"/>
      <c r="DC77" s="507"/>
      <c r="DD77" s="507"/>
      <c r="DE77" s="507"/>
      <c r="DF77" s="507"/>
      <c r="DG77" s="507"/>
      <c r="DH77" s="507"/>
      <c r="DI77" s="507"/>
      <c r="DJ77" s="507"/>
      <c r="DK77" s="507"/>
      <c r="DL77" s="507"/>
      <c r="DM77" s="507"/>
      <c r="DN77" s="507"/>
      <c r="DO77" s="507"/>
      <c r="DP77" s="507"/>
      <c r="DQ77" s="507"/>
      <c r="DR77" s="507"/>
      <c r="DS77" s="507"/>
      <c r="DT77" s="507"/>
      <c r="DU77" s="507"/>
      <c r="DV77" s="507"/>
      <c r="DW77" s="507"/>
      <c r="DX77" s="507"/>
      <c r="DY77" s="507"/>
      <c r="DZ77" s="507"/>
      <c r="EA77" s="507"/>
      <c r="EB77" s="507"/>
      <c r="EC77" s="507"/>
      <c r="ED77" s="507"/>
      <c r="EE77" s="507"/>
      <c r="EF77" s="507"/>
      <c r="EG77" s="507"/>
      <c r="EH77" s="507"/>
      <c r="EI77" s="507"/>
      <c r="EJ77" s="507"/>
      <c r="EK77" s="507"/>
      <c r="EL77" s="507"/>
      <c r="EM77" s="507"/>
      <c r="EN77" s="507"/>
      <c r="EO77" s="507"/>
      <c r="EP77" s="507"/>
      <c r="EQ77" s="507"/>
      <c r="ER77" s="507"/>
      <c r="ES77" s="507"/>
      <c r="ET77" s="507"/>
      <c r="EU77" s="507"/>
      <c r="EV77" s="507"/>
      <c r="EW77" s="507"/>
      <c r="EX77" s="507"/>
      <c r="EY77" s="507"/>
      <c r="EZ77" s="507"/>
      <c r="FA77" s="507"/>
      <c r="FB77" s="507"/>
      <c r="FC77" s="507"/>
      <c r="FD77" s="507"/>
      <c r="FE77" s="507"/>
      <c r="FF77" s="507"/>
      <c r="FG77" s="507"/>
      <c r="FH77" s="507"/>
      <c r="FI77" s="507"/>
      <c r="FJ77" s="507"/>
      <c r="FK77" s="507"/>
      <c r="FL77" s="507"/>
      <c r="FM77" s="507"/>
      <c r="FN77" s="507"/>
      <c r="FO77" s="507"/>
      <c r="FP77" s="507"/>
      <c r="FQ77" s="507"/>
      <c r="FR77" s="507"/>
      <c r="FS77" s="507"/>
      <c r="FT77" s="507"/>
      <c r="FU77" s="507"/>
      <c r="FV77" s="507"/>
      <c r="FW77" s="507"/>
      <c r="FX77" s="507"/>
      <c r="FY77" s="507"/>
      <c r="FZ77" s="507"/>
      <c r="GA77" s="507"/>
      <c r="GB77" s="507"/>
      <c r="GC77" s="507"/>
      <c r="GD77" s="507"/>
      <c r="GE77" s="507"/>
      <c r="GF77" s="507"/>
      <c r="GG77" s="507"/>
      <c r="GH77" s="507"/>
      <c r="GI77" s="507"/>
      <c r="GJ77" s="507"/>
      <c r="GK77" s="507"/>
      <c r="GL77" s="507"/>
      <c r="GM77" s="507"/>
      <c r="GN77" s="507"/>
      <c r="GO77" s="507"/>
      <c r="GP77" s="507"/>
      <c r="GQ77" s="507"/>
      <c r="GR77" s="507"/>
      <c r="GS77" s="507"/>
      <c r="GT77" s="507"/>
      <c r="GU77" s="507"/>
      <c r="GV77" s="507"/>
      <c r="GW77" s="507"/>
      <c r="GX77" s="507"/>
      <c r="GY77" s="507"/>
      <c r="GZ77" s="507"/>
      <c r="HA77" s="507"/>
      <c r="HB77" s="507"/>
      <c r="HC77" s="507"/>
      <c r="HD77" s="507"/>
      <c r="HE77" s="507"/>
      <c r="HF77" s="507"/>
      <c r="HG77" s="507"/>
      <c r="HH77" s="507"/>
      <c r="HI77" s="507"/>
      <c r="HJ77" s="507"/>
      <c r="HK77" s="507"/>
      <c r="HL77" s="507"/>
      <c r="HM77" s="507"/>
      <c r="HN77" s="507"/>
      <c r="HO77" s="507"/>
      <c r="HP77" s="507"/>
      <c r="HQ77" s="507"/>
      <c r="HR77" s="507"/>
      <c r="HS77" s="507"/>
      <c r="HT77" s="507"/>
      <c r="HU77" s="507"/>
      <c r="HV77" s="507"/>
      <c r="HW77" s="507"/>
      <c r="HX77" s="507"/>
      <c r="HY77" s="507"/>
      <c r="HZ77" s="507"/>
      <c r="IA77" s="507"/>
      <c r="IB77" s="507"/>
      <c r="IC77" s="507"/>
      <c r="ID77" s="507"/>
      <c r="IE77" s="507"/>
      <c r="IF77" s="507"/>
      <c r="IG77" s="507"/>
      <c r="IH77" s="507"/>
      <c r="II77" s="507"/>
      <c r="IJ77" s="507"/>
      <c r="IK77" s="507"/>
      <c r="IL77" s="507"/>
      <c r="IM77" s="507"/>
      <c r="IN77" s="507"/>
      <c r="IO77" s="507"/>
      <c r="IP77" s="507"/>
      <c r="IQ77" s="507"/>
      <c r="IR77" s="507"/>
      <c r="IS77" s="507"/>
      <c r="IT77" s="507"/>
      <c r="IU77" s="507"/>
    </row>
    <row r="78" spans="1:255" x14ac:dyDescent="0.2">
      <c r="A78" s="409">
        <v>5199.9399999999996</v>
      </c>
      <c r="B78" s="715" t="s">
        <v>18</v>
      </c>
      <c r="C78" s="708" t="s">
        <v>584</v>
      </c>
      <c r="D78" s="504" t="s">
        <v>585</v>
      </c>
      <c r="E78" s="710">
        <v>5163</v>
      </c>
      <c r="F78" s="711">
        <v>123.42</v>
      </c>
      <c r="G78" s="712"/>
      <c r="H78" s="2712">
        <f t="shared" si="1"/>
        <v>5286.42</v>
      </c>
      <c r="I78" s="286"/>
      <c r="J78" s="286"/>
      <c r="K78" s="507"/>
      <c r="L78" s="76"/>
      <c r="M78" s="706"/>
      <c r="N78" s="675"/>
      <c r="O78" s="675"/>
      <c r="P78" s="675"/>
      <c r="Q78" s="675"/>
      <c r="R78" s="507"/>
      <c r="S78" s="507"/>
      <c r="T78" s="507"/>
      <c r="U78" s="507"/>
      <c r="V78" s="507"/>
      <c r="W78" s="507"/>
      <c r="X78" s="507"/>
      <c r="Y78" s="507"/>
      <c r="Z78" s="507"/>
      <c r="AA78" s="507"/>
      <c r="AB78" s="507"/>
      <c r="AC78" s="507"/>
      <c r="AD78" s="507"/>
      <c r="AE78" s="507"/>
      <c r="AF78" s="507"/>
      <c r="AG78" s="507"/>
      <c r="AH78" s="507"/>
      <c r="AI78" s="507"/>
      <c r="AJ78" s="507"/>
      <c r="AK78" s="507"/>
      <c r="AL78" s="507"/>
      <c r="AM78" s="507"/>
      <c r="AN78" s="507"/>
      <c r="AO78" s="507"/>
      <c r="AP78" s="507"/>
      <c r="AQ78" s="507"/>
      <c r="AR78" s="507"/>
      <c r="AS78" s="507"/>
      <c r="AT78" s="507"/>
      <c r="AU78" s="507"/>
      <c r="AV78" s="507"/>
      <c r="AW78" s="507"/>
      <c r="AX78" s="507"/>
      <c r="AY78" s="507"/>
      <c r="AZ78" s="507"/>
      <c r="BA78" s="507"/>
      <c r="BB78" s="507"/>
      <c r="BC78" s="507"/>
      <c r="BD78" s="507"/>
      <c r="BE78" s="507"/>
      <c r="BF78" s="507"/>
      <c r="BG78" s="507"/>
      <c r="BH78" s="507"/>
      <c r="BI78" s="507"/>
      <c r="BJ78" s="507"/>
      <c r="BK78" s="507"/>
      <c r="BL78" s="507"/>
      <c r="BM78" s="507"/>
      <c r="BN78" s="507"/>
      <c r="BO78" s="507"/>
      <c r="BP78" s="507"/>
      <c r="BQ78" s="507"/>
      <c r="BR78" s="507"/>
      <c r="BS78" s="507"/>
      <c r="BT78" s="507"/>
      <c r="BU78" s="507"/>
      <c r="BV78" s="507"/>
      <c r="BW78" s="507"/>
      <c r="BX78" s="507"/>
      <c r="BY78" s="507"/>
      <c r="BZ78" s="507"/>
      <c r="CA78" s="507"/>
      <c r="CB78" s="507"/>
      <c r="CC78" s="507"/>
      <c r="CD78" s="507"/>
      <c r="CE78" s="507"/>
      <c r="CF78" s="507"/>
      <c r="CG78" s="507"/>
      <c r="CH78" s="507"/>
      <c r="CI78" s="507"/>
      <c r="CJ78" s="507"/>
      <c r="CK78" s="507"/>
      <c r="CL78" s="507"/>
      <c r="CM78" s="507"/>
      <c r="CN78" s="507"/>
      <c r="CO78" s="507"/>
      <c r="CP78" s="507"/>
      <c r="CQ78" s="507"/>
      <c r="CR78" s="507"/>
      <c r="CS78" s="507"/>
      <c r="CT78" s="507"/>
      <c r="CU78" s="507"/>
      <c r="CV78" s="507"/>
      <c r="CW78" s="507"/>
      <c r="CX78" s="507"/>
      <c r="CY78" s="507"/>
      <c r="CZ78" s="507"/>
      <c r="DA78" s="507"/>
      <c r="DB78" s="507"/>
      <c r="DC78" s="507"/>
      <c r="DD78" s="507"/>
      <c r="DE78" s="507"/>
      <c r="DF78" s="507"/>
      <c r="DG78" s="507"/>
      <c r="DH78" s="507"/>
      <c r="DI78" s="507"/>
      <c r="DJ78" s="507"/>
      <c r="DK78" s="507"/>
      <c r="DL78" s="507"/>
      <c r="DM78" s="507"/>
      <c r="DN78" s="507"/>
      <c r="DO78" s="507"/>
      <c r="DP78" s="507"/>
      <c r="DQ78" s="507"/>
      <c r="DR78" s="507"/>
      <c r="DS78" s="507"/>
      <c r="DT78" s="507"/>
      <c r="DU78" s="507"/>
      <c r="DV78" s="507"/>
      <c r="DW78" s="507"/>
      <c r="DX78" s="507"/>
      <c r="DY78" s="507"/>
      <c r="DZ78" s="507"/>
      <c r="EA78" s="507"/>
      <c r="EB78" s="507"/>
      <c r="EC78" s="507"/>
      <c r="ED78" s="507"/>
      <c r="EE78" s="507"/>
      <c r="EF78" s="507"/>
      <c r="EG78" s="507"/>
      <c r="EH78" s="507"/>
      <c r="EI78" s="507"/>
      <c r="EJ78" s="507"/>
      <c r="EK78" s="507"/>
      <c r="EL78" s="507"/>
      <c r="EM78" s="507"/>
      <c r="EN78" s="507"/>
      <c r="EO78" s="507"/>
      <c r="EP78" s="507"/>
      <c r="EQ78" s="507"/>
      <c r="ER78" s="507"/>
      <c r="ES78" s="507"/>
      <c r="ET78" s="507"/>
      <c r="EU78" s="507"/>
      <c r="EV78" s="507"/>
      <c r="EW78" s="507"/>
      <c r="EX78" s="507"/>
      <c r="EY78" s="507"/>
      <c r="EZ78" s="507"/>
      <c r="FA78" s="507"/>
      <c r="FB78" s="507"/>
      <c r="FC78" s="507"/>
      <c r="FD78" s="507"/>
      <c r="FE78" s="507"/>
      <c r="FF78" s="507"/>
      <c r="FG78" s="507"/>
      <c r="FH78" s="507"/>
      <c r="FI78" s="507"/>
      <c r="FJ78" s="507"/>
      <c r="FK78" s="507"/>
      <c r="FL78" s="507"/>
      <c r="FM78" s="507"/>
      <c r="FN78" s="507"/>
      <c r="FO78" s="507"/>
      <c r="FP78" s="507"/>
      <c r="FQ78" s="507"/>
      <c r="FR78" s="507"/>
      <c r="FS78" s="507"/>
      <c r="FT78" s="507"/>
      <c r="FU78" s="507"/>
      <c r="FV78" s="507"/>
      <c r="FW78" s="507"/>
      <c r="FX78" s="507"/>
      <c r="FY78" s="507"/>
      <c r="FZ78" s="507"/>
      <c r="GA78" s="507"/>
      <c r="GB78" s="507"/>
      <c r="GC78" s="507"/>
      <c r="GD78" s="507"/>
      <c r="GE78" s="507"/>
      <c r="GF78" s="507"/>
      <c r="GG78" s="507"/>
      <c r="GH78" s="507"/>
      <c r="GI78" s="507"/>
      <c r="GJ78" s="507"/>
      <c r="GK78" s="507"/>
      <c r="GL78" s="507"/>
      <c r="GM78" s="507"/>
      <c r="GN78" s="507"/>
      <c r="GO78" s="507"/>
      <c r="GP78" s="507"/>
      <c r="GQ78" s="507"/>
      <c r="GR78" s="507"/>
      <c r="GS78" s="507"/>
      <c r="GT78" s="507"/>
      <c r="GU78" s="507"/>
      <c r="GV78" s="507"/>
      <c r="GW78" s="507"/>
      <c r="GX78" s="507"/>
      <c r="GY78" s="507"/>
      <c r="GZ78" s="507"/>
      <c r="HA78" s="507"/>
      <c r="HB78" s="507"/>
      <c r="HC78" s="507"/>
      <c r="HD78" s="507"/>
      <c r="HE78" s="507"/>
      <c r="HF78" s="507"/>
      <c r="HG78" s="507"/>
      <c r="HH78" s="507"/>
      <c r="HI78" s="507"/>
      <c r="HJ78" s="507"/>
      <c r="HK78" s="507"/>
      <c r="HL78" s="507"/>
      <c r="HM78" s="507"/>
      <c r="HN78" s="507"/>
      <c r="HO78" s="507"/>
      <c r="HP78" s="507"/>
      <c r="HQ78" s="507"/>
      <c r="HR78" s="507"/>
      <c r="HS78" s="507"/>
      <c r="HT78" s="507"/>
      <c r="HU78" s="507"/>
      <c r="HV78" s="507"/>
      <c r="HW78" s="507"/>
      <c r="HX78" s="507"/>
      <c r="HY78" s="507"/>
      <c r="HZ78" s="507"/>
      <c r="IA78" s="507"/>
      <c r="IB78" s="507"/>
      <c r="IC78" s="507"/>
      <c r="ID78" s="507"/>
      <c r="IE78" s="507"/>
      <c r="IF78" s="507"/>
      <c r="IG78" s="507"/>
      <c r="IH78" s="507"/>
      <c r="II78" s="507"/>
      <c r="IJ78" s="507"/>
      <c r="IK78" s="507"/>
      <c r="IL78" s="507"/>
      <c r="IM78" s="507"/>
      <c r="IN78" s="507"/>
      <c r="IO78" s="507"/>
      <c r="IP78" s="507"/>
      <c r="IQ78" s="507"/>
      <c r="IR78" s="507"/>
      <c r="IS78" s="507"/>
      <c r="IT78" s="507"/>
      <c r="IU78" s="507"/>
    </row>
    <row r="79" spans="1:255" x14ac:dyDescent="0.2">
      <c r="A79" s="409">
        <v>2482.9499999999998</v>
      </c>
      <c r="B79" s="715" t="s">
        <v>18</v>
      </c>
      <c r="C79" s="708" t="s">
        <v>586</v>
      </c>
      <c r="D79" s="504" t="s">
        <v>587</v>
      </c>
      <c r="E79" s="710">
        <v>2414.41</v>
      </c>
      <c r="F79" s="711">
        <v>117.3</v>
      </c>
      <c r="G79" s="712"/>
      <c r="H79" s="2712">
        <f t="shared" si="1"/>
        <v>2531.71</v>
      </c>
      <c r="I79" s="286"/>
      <c r="J79" s="286"/>
      <c r="K79" s="507"/>
      <c r="L79" s="76"/>
      <c r="M79" s="706"/>
      <c r="N79" s="675"/>
      <c r="O79" s="675"/>
      <c r="P79" s="675"/>
      <c r="Q79" s="675"/>
      <c r="R79" s="507"/>
      <c r="S79" s="507"/>
      <c r="T79" s="507"/>
      <c r="U79" s="507"/>
      <c r="V79" s="507"/>
      <c r="W79" s="507"/>
      <c r="X79" s="507"/>
      <c r="Y79" s="507"/>
      <c r="Z79" s="507"/>
      <c r="AA79" s="507"/>
      <c r="AB79" s="507"/>
      <c r="AC79" s="507"/>
      <c r="AD79" s="507"/>
      <c r="AE79" s="507"/>
      <c r="AF79" s="507"/>
      <c r="AG79" s="507"/>
      <c r="AH79" s="507"/>
      <c r="AI79" s="507"/>
      <c r="AJ79" s="507"/>
      <c r="AK79" s="507"/>
      <c r="AL79" s="507"/>
      <c r="AM79" s="507"/>
      <c r="AN79" s="507"/>
      <c r="AO79" s="507"/>
      <c r="AP79" s="507"/>
      <c r="AQ79" s="507"/>
      <c r="AR79" s="507"/>
      <c r="AS79" s="507"/>
      <c r="AT79" s="507"/>
      <c r="AU79" s="507"/>
      <c r="AV79" s="507"/>
      <c r="AW79" s="507"/>
      <c r="AX79" s="507"/>
      <c r="AY79" s="507"/>
      <c r="AZ79" s="507"/>
      <c r="BA79" s="507"/>
      <c r="BB79" s="507"/>
      <c r="BC79" s="507"/>
      <c r="BD79" s="507"/>
      <c r="BE79" s="507"/>
      <c r="BF79" s="507"/>
      <c r="BG79" s="507"/>
      <c r="BH79" s="507"/>
      <c r="BI79" s="507"/>
      <c r="BJ79" s="507"/>
      <c r="BK79" s="507"/>
      <c r="BL79" s="507"/>
      <c r="BM79" s="507"/>
      <c r="BN79" s="507"/>
      <c r="BO79" s="507"/>
      <c r="BP79" s="507"/>
      <c r="BQ79" s="507"/>
      <c r="BR79" s="507"/>
      <c r="BS79" s="507"/>
      <c r="BT79" s="507"/>
      <c r="BU79" s="507"/>
      <c r="BV79" s="507"/>
      <c r="BW79" s="507"/>
      <c r="BX79" s="507"/>
      <c r="BY79" s="507"/>
      <c r="BZ79" s="507"/>
      <c r="CA79" s="507"/>
      <c r="CB79" s="507"/>
      <c r="CC79" s="507"/>
      <c r="CD79" s="507"/>
      <c r="CE79" s="507"/>
      <c r="CF79" s="507"/>
      <c r="CG79" s="507"/>
      <c r="CH79" s="507"/>
      <c r="CI79" s="507"/>
      <c r="CJ79" s="507"/>
      <c r="CK79" s="507"/>
      <c r="CL79" s="507"/>
      <c r="CM79" s="507"/>
      <c r="CN79" s="507"/>
      <c r="CO79" s="507"/>
      <c r="CP79" s="507"/>
      <c r="CQ79" s="507"/>
      <c r="CR79" s="507"/>
      <c r="CS79" s="507"/>
      <c r="CT79" s="507"/>
      <c r="CU79" s="507"/>
      <c r="CV79" s="507"/>
      <c r="CW79" s="507"/>
      <c r="CX79" s="507"/>
      <c r="CY79" s="507"/>
      <c r="CZ79" s="507"/>
      <c r="DA79" s="507"/>
      <c r="DB79" s="507"/>
      <c r="DC79" s="507"/>
      <c r="DD79" s="507"/>
      <c r="DE79" s="507"/>
      <c r="DF79" s="507"/>
      <c r="DG79" s="507"/>
      <c r="DH79" s="507"/>
      <c r="DI79" s="507"/>
      <c r="DJ79" s="507"/>
      <c r="DK79" s="507"/>
      <c r="DL79" s="507"/>
      <c r="DM79" s="507"/>
      <c r="DN79" s="507"/>
      <c r="DO79" s="507"/>
      <c r="DP79" s="507"/>
      <c r="DQ79" s="507"/>
      <c r="DR79" s="507"/>
      <c r="DS79" s="507"/>
      <c r="DT79" s="507"/>
      <c r="DU79" s="507"/>
      <c r="DV79" s="507"/>
      <c r="DW79" s="507"/>
      <c r="DX79" s="507"/>
      <c r="DY79" s="507"/>
      <c r="DZ79" s="507"/>
      <c r="EA79" s="507"/>
      <c r="EB79" s="507"/>
      <c r="EC79" s="507"/>
      <c r="ED79" s="507"/>
      <c r="EE79" s="507"/>
      <c r="EF79" s="507"/>
      <c r="EG79" s="507"/>
      <c r="EH79" s="507"/>
      <c r="EI79" s="507"/>
      <c r="EJ79" s="507"/>
      <c r="EK79" s="507"/>
      <c r="EL79" s="507"/>
      <c r="EM79" s="507"/>
      <c r="EN79" s="507"/>
      <c r="EO79" s="507"/>
      <c r="EP79" s="507"/>
      <c r="EQ79" s="507"/>
      <c r="ER79" s="507"/>
      <c r="ES79" s="507"/>
      <c r="ET79" s="507"/>
      <c r="EU79" s="507"/>
      <c r="EV79" s="507"/>
      <c r="EW79" s="507"/>
      <c r="EX79" s="507"/>
      <c r="EY79" s="507"/>
      <c r="EZ79" s="507"/>
      <c r="FA79" s="507"/>
      <c r="FB79" s="507"/>
      <c r="FC79" s="507"/>
      <c r="FD79" s="507"/>
      <c r="FE79" s="507"/>
      <c r="FF79" s="507"/>
      <c r="FG79" s="507"/>
      <c r="FH79" s="507"/>
      <c r="FI79" s="507"/>
      <c r="FJ79" s="507"/>
      <c r="FK79" s="507"/>
      <c r="FL79" s="507"/>
      <c r="FM79" s="507"/>
      <c r="FN79" s="507"/>
      <c r="FO79" s="507"/>
      <c r="FP79" s="507"/>
      <c r="FQ79" s="507"/>
      <c r="FR79" s="507"/>
      <c r="FS79" s="507"/>
      <c r="FT79" s="507"/>
      <c r="FU79" s="507"/>
      <c r="FV79" s="507"/>
      <c r="FW79" s="507"/>
      <c r="FX79" s="507"/>
      <c r="FY79" s="507"/>
      <c r="FZ79" s="507"/>
      <c r="GA79" s="507"/>
      <c r="GB79" s="507"/>
      <c r="GC79" s="507"/>
      <c r="GD79" s="507"/>
      <c r="GE79" s="507"/>
      <c r="GF79" s="507"/>
      <c r="GG79" s="507"/>
      <c r="GH79" s="507"/>
      <c r="GI79" s="507"/>
      <c r="GJ79" s="507"/>
      <c r="GK79" s="507"/>
      <c r="GL79" s="507"/>
      <c r="GM79" s="507"/>
      <c r="GN79" s="507"/>
      <c r="GO79" s="507"/>
      <c r="GP79" s="507"/>
      <c r="GQ79" s="507"/>
      <c r="GR79" s="507"/>
      <c r="GS79" s="507"/>
      <c r="GT79" s="507"/>
      <c r="GU79" s="507"/>
      <c r="GV79" s="507"/>
      <c r="GW79" s="507"/>
      <c r="GX79" s="507"/>
      <c r="GY79" s="507"/>
      <c r="GZ79" s="507"/>
      <c r="HA79" s="507"/>
      <c r="HB79" s="507"/>
      <c r="HC79" s="507"/>
      <c r="HD79" s="507"/>
      <c r="HE79" s="507"/>
      <c r="HF79" s="507"/>
      <c r="HG79" s="507"/>
      <c r="HH79" s="507"/>
      <c r="HI79" s="507"/>
      <c r="HJ79" s="507"/>
      <c r="HK79" s="507"/>
      <c r="HL79" s="507"/>
      <c r="HM79" s="507"/>
      <c r="HN79" s="507"/>
      <c r="HO79" s="507"/>
      <c r="HP79" s="507"/>
      <c r="HQ79" s="507"/>
      <c r="HR79" s="507"/>
      <c r="HS79" s="507"/>
      <c r="HT79" s="507"/>
      <c r="HU79" s="507"/>
      <c r="HV79" s="507"/>
      <c r="HW79" s="507"/>
      <c r="HX79" s="507"/>
      <c r="HY79" s="507"/>
      <c r="HZ79" s="507"/>
      <c r="IA79" s="507"/>
      <c r="IB79" s="507"/>
      <c r="IC79" s="507"/>
      <c r="ID79" s="507"/>
      <c r="IE79" s="507"/>
      <c r="IF79" s="507"/>
      <c r="IG79" s="507"/>
      <c r="IH79" s="507"/>
      <c r="II79" s="507"/>
      <c r="IJ79" s="507"/>
      <c r="IK79" s="507"/>
      <c r="IL79" s="507"/>
      <c r="IM79" s="507"/>
      <c r="IN79" s="507"/>
      <c r="IO79" s="507"/>
      <c r="IP79" s="507"/>
      <c r="IQ79" s="507"/>
      <c r="IR79" s="507"/>
      <c r="IS79" s="507"/>
      <c r="IT79" s="507"/>
      <c r="IU79" s="507"/>
    </row>
    <row r="80" spans="1:255" x14ac:dyDescent="0.2">
      <c r="A80" s="409">
        <v>4032.34</v>
      </c>
      <c r="B80" s="715" t="s">
        <v>18</v>
      </c>
      <c r="C80" s="708" t="s">
        <v>588</v>
      </c>
      <c r="D80" s="504" t="s">
        <v>589</v>
      </c>
      <c r="E80" s="710">
        <v>4030.94</v>
      </c>
      <c r="F80" s="711">
        <v>69.12</v>
      </c>
      <c r="G80" s="712"/>
      <c r="H80" s="2712">
        <f t="shared" si="1"/>
        <v>4100.0600000000004</v>
      </c>
      <c r="I80" s="286"/>
      <c r="J80" s="286"/>
      <c r="K80" s="507"/>
      <c r="L80" s="76"/>
      <c r="M80" s="706"/>
      <c r="N80" s="675"/>
      <c r="O80" s="675"/>
      <c r="P80" s="675"/>
      <c r="Q80" s="675"/>
      <c r="R80" s="507"/>
      <c r="S80" s="507"/>
      <c r="T80" s="507"/>
      <c r="U80" s="507"/>
      <c r="V80" s="507"/>
      <c r="W80" s="507"/>
      <c r="X80" s="507"/>
      <c r="Y80" s="507"/>
      <c r="Z80" s="507"/>
      <c r="AA80" s="507"/>
      <c r="AB80" s="507"/>
      <c r="AC80" s="507"/>
      <c r="AD80" s="507"/>
      <c r="AE80" s="507"/>
      <c r="AF80" s="507"/>
      <c r="AG80" s="507"/>
      <c r="AH80" s="507"/>
      <c r="AI80" s="507"/>
      <c r="AJ80" s="507"/>
      <c r="AK80" s="507"/>
      <c r="AL80" s="507"/>
      <c r="AM80" s="507"/>
      <c r="AN80" s="507"/>
      <c r="AO80" s="507"/>
      <c r="AP80" s="507"/>
      <c r="AQ80" s="507"/>
      <c r="AR80" s="507"/>
      <c r="AS80" s="507"/>
      <c r="AT80" s="507"/>
      <c r="AU80" s="507"/>
      <c r="AV80" s="507"/>
      <c r="AW80" s="507"/>
      <c r="AX80" s="507"/>
      <c r="AY80" s="507"/>
      <c r="AZ80" s="507"/>
      <c r="BA80" s="507"/>
      <c r="BB80" s="507"/>
      <c r="BC80" s="507"/>
      <c r="BD80" s="507"/>
      <c r="BE80" s="507"/>
      <c r="BF80" s="507"/>
      <c r="BG80" s="507"/>
      <c r="BH80" s="507"/>
      <c r="BI80" s="507"/>
      <c r="BJ80" s="507"/>
      <c r="BK80" s="507"/>
      <c r="BL80" s="507"/>
      <c r="BM80" s="507"/>
      <c r="BN80" s="507"/>
      <c r="BO80" s="507"/>
      <c r="BP80" s="507"/>
      <c r="BQ80" s="507"/>
      <c r="BR80" s="507"/>
      <c r="BS80" s="507"/>
      <c r="BT80" s="507"/>
      <c r="BU80" s="507"/>
      <c r="BV80" s="507"/>
      <c r="BW80" s="507"/>
      <c r="BX80" s="507"/>
      <c r="BY80" s="507"/>
      <c r="BZ80" s="507"/>
      <c r="CA80" s="507"/>
      <c r="CB80" s="507"/>
      <c r="CC80" s="507"/>
      <c r="CD80" s="507"/>
      <c r="CE80" s="507"/>
      <c r="CF80" s="507"/>
      <c r="CG80" s="507"/>
      <c r="CH80" s="507"/>
      <c r="CI80" s="507"/>
      <c r="CJ80" s="507"/>
      <c r="CK80" s="507"/>
      <c r="CL80" s="507"/>
      <c r="CM80" s="507"/>
      <c r="CN80" s="507"/>
      <c r="CO80" s="507"/>
      <c r="CP80" s="507"/>
      <c r="CQ80" s="507"/>
      <c r="CR80" s="507"/>
      <c r="CS80" s="507"/>
      <c r="CT80" s="507"/>
      <c r="CU80" s="507"/>
      <c r="CV80" s="507"/>
      <c r="CW80" s="507"/>
      <c r="CX80" s="507"/>
      <c r="CY80" s="507"/>
      <c r="CZ80" s="507"/>
      <c r="DA80" s="507"/>
      <c r="DB80" s="507"/>
      <c r="DC80" s="507"/>
      <c r="DD80" s="507"/>
      <c r="DE80" s="507"/>
      <c r="DF80" s="507"/>
      <c r="DG80" s="507"/>
      <c r="DH80" s="507"/>
      <c r="DI80" s="507"/>
      <c r="DJ80" s="507"/>
      <c r="DK80" s="507"/>
      <c r="DL80" s="507"/>
      <c r="DM80" s="507"/>
      <c r="DN80" s="507"/>
      <c r="DO80" s="507"/>
      <c r="DP80" s="507"/>
      <c r="DQ80" s="507"/>
      <c r="DR80" s="507"/>
      <c r="DS80" s="507"/>
      <c r="DT80" s="507"/>
      <c r="DU80" s="507"/>
      <c r="DV80" s="507"/>
      <c r="DW80" s="507"/>
      <c r="DX80" s="507"/>
      <c r="DY80" s="507"/>
      <c r="DZ80" s="507"/>
      <c r="EA80" s="507"/>
      <c r="EB80" s="507"/>
      <c r="EC80" s="507"/>
      <c r="ED80" s="507"/>
      <c r="EE80" s="507"/>
      <c r="EF80" s="507"/>
      <c r="EG80" s="507"/>
      <c r="EH80" s="507"/>
      <c r="EI80" s="507"/>
      <c r="EJ80" s="507"/>
      <c r="EK80" s="507"/>
      <c r="EL80" s="507"/>
      <c r="EM80" s="507"/>
      <c r="EN80" s="507"/>
      <c r="EO80" s="507"/>
      <c r="EP80" s="507"/>
      <c r="EQ80" s="507"/>
      <c r="ER80" s="507"/>
      <c r="ES80" s="507"/>
      <c r="ET80" s="507"/>
      <c r="EU80" s="507"/>
      <c r="EV80" s="507"/>
      <c r="EW80" s="507"/>
      <c r="EX80" s="507"/>
      <c r="EY80" s="507"/>
      <c r="EZ80" s="507"/>
      <c r="FA80" s="507"/>
      <c r="FB80" s="507"/>
      <c r="FC80" s="507"/>
      <c r="FD80" s="507"/>
      <c r="FE80" s="507"/>
      <c r="FF80" s="507"/>
      <c r="FG80" s="507"/>
      <c r="FH80" s="507"/>
      <c r="FI80" s="507"/>
      <c r="FJ80" s="507"/>
      <c r="FK80" s="507"/>
      <c r="FL80" s="507"/>
      <c r="FM80" s="507"/>
      <c r="FN80" s="507"/>
      <c r="FO80" s="507"/>
      <c r="FP80" s="507"/>
      <c r="FQ80" s="507"/>
      <c r="FR80" s="507"/>
      <c r="FS80" s="507"/>
      <c r="FT80" s="507"/>
      <c r="FU80" s="507"/>
      <c r="FV80" s="507"/>
      <c r="FW80" s="507"/>
      <c r="FX80" s="507"/>
      <c r="FY80" s="507"/>
      <c r="FZ80" s="507"/>
      <c r="GA80" s="507"/>
      <c r="GB80" s="507"/>
      <c r="GC80" s="507"/>
      <c r="GD80" s="507"/>
      <c r="GE80" s="507"/>
      <c r="GF80" s="507"/>
      <c r="GG80" s="507"/>
      <c r="GH80" s="507"/>
      <c r="GI80" s="507"/>
      <c r="GJ80" s="507"/>
      <c r="GK80" s="507"/>
      <c r="GL80" s="507"/>
      <c r="GM80" s="507"/>
      <c r="GN80" s="507"/>
      <c r="GO80" s="507"/>
      <c r="GP80" s="507"/>
      <c r="GQ80" s="507"/>
      <c r="GR80" s="507"/>
      <c r="GS80" s="507"/>
      <c r="GT80" s="507"/>
      <c r="GU80" s="507"/>
      <c r="GV80" s="507"/>
      <c r="GW80" s="507"/>
      <c r="GX80" s="507"/>
      <c r="GY80" s="507"/>
      <c r="GZ80" s="507"/>
      <c r="HA80" s="507"/>
      <c r="HB80" s="507"/>
      <c r="HC80" s="507"/>
      <c r="HD80" s="507"/>
      <c r="HE80" s="507"/>
      <c r="HF80" s="507"/>
      <c r="HG80" s="507"/>
      <c r="HH80" s="507"/>
      <c r="HI80" s="507"/>
      <c r="HJ80" s="507"/>
      <c r="HK80" s="507"/>
      <c r="HL80" s="507"/>
      <c r="HM80" s="507"/>
      <c r="HN80" s="507"/>
      <c r="HO80" s="507"/>
      <c r="HP80" s="507"/>
      <c r="HQ80" s="507"/>
      <c r="HR80" s="507"/>
      <c r="HS80" s="507"/>
      <c r="HT80" s="507"/>
      <c r="HU80" s="507"/>
      <c r="HV80" s="507"/>
      <c r="HW80" s="507"/>
      <c r="HX80" s="507"/>
      <c r="HY80" s="507"/>
      <c r="HZ80" s="507"/>
      <c r="IA80" s="507"/>
      <c r="IB80" s="507"/>
      <c r="IC80" s="507"/>
      <c r="ID80" s="507"/>
      <c r="IE80" s="507"/>
      <c r="IF80" s="507"/>
      <c r="IG80" s="507"/>
      <c r="IH80" s="507"/>
      <c r="II80" s="507"/>
      <c r="IJ80" s="507"/>
      <c r="IK80" s="507"/>
      <c r="IL80" s="507"/>
      <c r="IM80" s="507"/>
      <c r="IN80" s="507"/>
      <c r="IO80" s="507"/>
      <c r="IP80" s="507"/>
      <c r="IQ80" s="507"/>
      <c r="IR80" s="507"/>
      <c r="IS80" s="507"/>
      <c r="IT80" s="507"/>
      <c r="IU80" s="507"/>
    </row>
    <row r="81" spans="1:255" x14ac:dyDescent="0.2">
      <c r="A81" s="409">
        <v>1078.1099999999999</v>
      </c>
      <c r="B81" s="715" t="s">
        <v>18</v>
      </c>
      <c r="C81" s="700" t="s">
        <v>590</v>
      </c>
      <c r="D81" s="723" t="s">
        <v>591</v>
      </c>
      <c r="E81" s="710">
        <v>1065.26</v>
      </c>
      <c r="F81" s="711">
        <v>5.22</v>
      </c>
      <c r="G81" s="712"/>
      <c r="H81" s="2712">
        <f t="shared" si="1"/>
        <v>1070.48</v>
      </c>
      <c r="I81" s="286"/>
      <c r="J81" s="286"/>
      <c r="K81" s="507"/>
      <c r="L81" s="76"/>
      <c r="M81" s="706"/>
      <c r="N81" s="675"/>
      <c r="O81" s="675"/>
      <c r="P81" s="675"/>
      <c r="Q81" s="675"/>
      <c r="R81" s="507"/>
      <c r="S81" s="507"/>
      <c r="T81" s="507"/>
      <c r="U81" s="507"/>
      <c r="V81" s="507"/>
      <c r="W81" s="507"/>
      <c r="X81" s="507"/>
      <c r="Y81" s="507"/>
      <c r="Z81" s="507"/>
      <c r="AA81" s="507"/>
      <c r="AB81" s="507"/>
      <c r="AC81" s="507"/>
      <c r="AD81" s="507"/>
      <c r="AE81" s="507"/>
      <c r="AF81" s="507"/>
      <c r="AG81" s="507"/>
      <c r="AH81" s="507"/>
      <c r="AI81" s="507"/>
      <c r="AJ81" s="507"/>
      <c r="AK81" s="507"/>
      <c r="AL81" s="507"/>
      <c r="AM81" s="507"/>
      <c r="AN81" s="507"/>
      <c r="AO81" s="507"/>
      <c r="AP81" s="507"/>
      <c r="AQ81" s="507"/>
      <c r="AR81" s="507"/>
      <c r="AS81" s="507"/>
      <c r="AT81" s="507"/>
      <c r="AU81" s="507"/>
      <c r="AV81" s="507"/>
      <c r="AW81" s="507"/>
      <c r="AX81" s="507"/>
      <c r="AY81" s="507"/>
      <c r="AZ81" s="507"/>
      <c r="BA81" s="507"/>
      <c r="BB81" s="507"/>
      <c r="BC81" s="507"/>
      <c r="BD81" s="507"/>
      <c r="BE81" s="507"/>
      <c r="BF81" s="507"/>
      <c r="BG81" s="507"/>
      <c r="BH81" s="507"/>
      <c r="BI81" s="507"/>
      <c r="BJ81" s="507"/>
      <c r="BK81" s="507"/>
      <c r="BL81" s="507"/>
      <c r="BM81" s="507"/>
      <c r="BN81" s="507"/>
      <c r="BO81" s="507"/>
      <c r="BP81" s="507"/>
      <c r="BQ81" s="507"/>
      <c r="BR81" s="507"/>
      <c r="BS81" s="507"/>
      <c r="BT81" s="507"/>
      <c r="BU81" s="507"/>
      <c r="BV81" s="507"/>
      <c r="BW81" s="507"/>
      <c r="BX81" s="507"/>
      <c r="BY81" s="507"/>
      <c r="BZ81" s="507"/>
      <c r="CA81" s="507"/>
      <c r="CB81" s="507"/>
      <c r="CC81" s="507"/>
      <c r="CD81" s="507"/>
      <c r="CE81" s="507"/>
      <c r="CF81" s="507"/>
      <c r="CG81" s="507"/>
      <c r="CH81" s="507"/>
      <c r="CI81" s="507"/>
      <c r="CJ81" s="507"/>
      <c r="CK81" s="507"/>
      <c r="CL81" s="507"/>
      <c r="CM81" s="507"/>
      <c r="CN81" s="507"/>
      <c r="CO81" s="507"/>
      <c r="CP81" s="507"/>
      <c r="CQ81" s="507"/>
      <c r="CR81" s="507"/>
      <c r="CS81" s="507"/>
      <c r="CT81" s="507"/>
      <c r="CU81" s="507"/>
      <c r="CV81" s="507"/>
      <c r="CW81" s="507"/>
      <c r="CX81" s="507"/>
      <c r="CY81" s="507"/>
      <c r="CZ81" s="507"/>
      <c r="DA81" s="507"/>
      <c r="DB81" s="507"/>
      <c r="DC81" s="507"/>
      <c r="DD81" s="507"/>
      <c r="DE81" s="507"/>
      <c r="DF81" s="507"/>
      <c r="DG81" s="507"/>
      <c r="DH81" s="507"/>
      <c r="DI81" s="507"/>
      <c r="DJ81" s="507"/>
      <c r="DK81" s="507"/>
      <c r="DL81" s="507"/>
      <c r="DM81" s="507"/>
      <c r="DN81" s="507"/>
      <c r="DO81" s="507"/>
      <c r="DP81" s="507"/>
      <c r="DQ81" s="507"/>
      <c r="DR81" s="507"/>
      <c r="DS81" s="507"/>
      <c r="DT81" s="507"/>
      <c r="DU81" s="507"/>
      <c r="DV81" s="507"/>
      <c r="DW81" s="507"/>
      <c r="DX81" s="507"/>
      <c r="DY81" s="507"/>
      <c r="DZ81" s="507"/>
      <c r="EA81" s="507"/>
      <c r="EB81" s="507"/>
      <c r="EC81" s="507"/>
      <c r="ED81" s="507"/>
      <c r="EE81" s="507"/>
      <c r="EF81" s="507"/>
      <c r="EG81" s="507"/>
      <c r="EH81" s="507"/>
      <c r="EI81" s="507"/>
      <c r="EJ81" s="507"/>
      <c r="EK81" s="507"/>
      <c r="EL81" s="507"/>
      <c r="EM81" s="507"/>
      <c r="EN81" s="507"/>
      <c r="EO81" s="507"/>
      <c r="EP81" s="507"/>
      <c r="EQ81" s="507"/>
      <c r="ER81" s="507"/>
      <c r="ES81" s="507"/>
      <c r="ET81" s="507"/>
      <c r="EU81" s="507"/>
      <c r="EV81" s="507"/>
      <c r="EW81" s="507"/>
      <c r="EX81" s="507"/>
      <c r="EY81" s="507"/>
      <c r="EZ81" s="507"/>
      <c r="FA81" s="507"/>
      <c r="FB81" s="507"/>
      <c r="FC81" s="507"/>
      <c r="FD81" s="507"/>
      <c r="FE81" s="507"/>
      <c r="FF81" s="507"/>
      <c r="FG81" s="507"/>
      <c r="FH81" s="507"/>
      <c r="FI81" s="507"/>
      <c r="FJ81" s="507"/>
      <c r="FK81" s="507"/>
      <c r="FL81" s="507"/>
      <c r="FM81" s="507"/>
      <c r="FN81" s="507"/>
      <c r="FO81" s="507"/>
      <c r="FP81" s="507"/>
      <c r="FQ81" s="507"/>
      <c r="FR81" s="507"/>
      <c r="FS81" s="507"/>
      <c r="FT81" s="507"/>
      <c r="FU81" s="507"/>
      <c r="FV81" s="507"/>
      <c r="FW81" s="507"/>
      <c r="FX81" s="507"/>
      <c r="FY81" s="507"/>
      <c r="FZ81" s="507"/>
      <c r="GA81" s="507"/>
      <c r="GB81" s="507"/>
      <c r="GC81" s="507"/>
      <c r="GD81" s="507"/>
      <c r="GE81" s="507"/>
      <c r="GF81" s="507"/>
      <c r="GG81" s="507"/>
      <c r="GH81" s="507"/>
      <c r="GI81" s="507"/>
      <c r="GJ81" s="507"/>
      <c r="GK81" s="507"/>
      <c r="GL81" s="507"/>
      <c r="GM81" s="507"/>
      <c r="GN81" s="507"/>
      <c r="GO81" s="507"/>
      <c r="GP81" s="507"/>
      <c r="GQ81" s="507"/>
      <c r="GR81" s="507"/>
      <c r="GS81" s="507"/>
      <c r="GT81" s="507"/>
      <c r="GU81" s="507"/>
      <c r="GV81" s="507"/>
      <c r="GW81" s="507"/>
      <c r="GX81" s="507"/>
      <c r="GY81" s="507"/>
      <c r="GZ81" s="507"/>
      <c r="HA81" s="507"/>
      <c r="HB81" s="507"/>
      <c r="HC81" s="507"/>
      <c r="HD81" s="507"/>
      <c r="HE81" s="507"/>
      <c r="HF81" s="507"/>
      <c r="HG81" s="507"/>
      <c r="HH81" s="507"/>
      <c r="HI81" s="507"/>
      <c r="HJ81" s="507"/>
      <c r="HK81" s="507"/>
      <c r="HL81" s="507"/>
      <c r="HM81" s="507"/>
      <c r="HN81" s="507"/>
      <c r="HO81" s="507"/>
      <c r="HP81" s="507"/>
      <c r="HQ81" s="507"/>
      <c r="HR81" s="507"/>
      <c r="HS81" s="507"/>
      <c r="HT81" s="507"/>
      <c r="HU81" s="507"/>
      <c r="HV81" s="507"/>
      <c r="HW81" s="507"/>
      <c r="HX81" s="507"/>
      <c r="HY81" s="507"/>
      <c r="HZ81" s="507"/>
      <c r="IA81" s="507"/>
      <c r="IB81" s="507"/>
      <c r="IC81" s="507"/>
      <c r="ID81" s="507"/>
      <c r="IE81" s="507"/>
      <c r="IF81" s="507"/>
      <c r="IG81" s="507"/>
      <c r="IH81" s="507"/>
      <c r="II81" s="507"/>
      <c r="IJ81" s="507"/>
      <c r="IK81" s="507"/>
      <c r="IL81" s="507"/>
      <c r="IM81" s="507"/>
      <c r="IN81" s="507"/>
      <c r="IO81" s="507"/>
      <c r="IP81" s="507"/>
      <c r="IQ81" s="507"/>
      <c r="IR81" s="507"/>
      <c r="IS81" s="507"/>
      <c r="IT81" s="507"/>
      <c r="IU81" s="507"/>
    </row>
    <row r="82" spans="1:255" x14ac:dyDescent="0.2">
      <c r="A82" s="409">
        <v>2963.37</v>
      </c>
      <c r="B82" s="715" t="s">
        <v>18</v>
      </c>
      <c r="C82" s="700" t="s">
        <v>592</v>
      </c>
      <c r="D82" s="723" t="s">
        <v>593</v>
      </c>
      <c r="E82" s="710">
        <v>2373.2800000000002</v>
      </c>
      <c r="F82" s="711">
        <v>703.54</v>
      </c>
      <c r="G82" s="712"/>
      <c r="H82" s="2712">
        <f t="shared" si="1"/>
        <v>3076.82</v>
      </c>
      <c r="I82" s="286"/>
      <c r="J82" s="286"/>
      <c r="K82" s="507"/>
      <c r="L82" s="76"/>
      <c r="M82" s="706"/>
      <c r="N82" s="675"/>
      <c r="O82" s="675"/>
      <c r="P82" s="675"/>
      <c r="Q82" s="675"/>
      <c r="R82" s="507"/>
      <c r="S82" s="507"/>
      <c r="T82" s="507"/>
      <c r="U82" s="507"/>
      <c r="V82" s="507"/>
      <c r="W82" s="507"/>
      <c r="X82" s="507"/>
      <c r="Y82" s="507"/>
      <c r="Z82" s="507"/>
      <c r="AA82" s="507"/>
      <c r="AB82" s="507"/>
      <c r="AC82" s="507"/>
      <c r="AD82" s="507"/>
      <c r="AE82" s="507"/>
      <c r="AF82" s="507"/>
      <c r="AG82" s="507"/>
      <c r="AH82" s="507"/>
      <c r="AI82" s="507"/>
      <c r="AJ82" s="507"/>
      <c r="AK82" s="507"/>
      <c r="AL82" s="507"/>
      <c r="AM82" s="507"/>
      <c r="AN82" s="507"/>
      <c r="AO82" s="507"/>
      <c r="AP82" s="507"/>
      <c r="AQ82" s="507"/>
      <c r="AR82" s="507"/>
      <c r="AS82" s="507"/>
      <c r="AT82" s="507"/>
      <c r="AU82" s="507"/>
      <c r="AV82" s="507"/>
      <c r="AW82" s="507"/>
      <c r="AX82" s="507"/>
      <c r="AY82" s="507"/>
      <c r="AZ82" s="507"/>
      <c r="BA82" s="507"/>
      <c r="BB82" s="507"/>
      <c r="BC82" s="507"/>
      <c r="BD82" s="507"/>
      <c r="BE82" s="507"/>
      <c r="BF82" s="507"/>
      <c r="BG82" s="507"/>
      <c r="BH82" s="507"/>
      <c r="BI82" s="507"/>
      <c r="BJ82" s="507"/>
      <c r="BK82" s="507"/>
      <c r="BL82" s="507"/>
      <c r="BM82" s="507"/>
      <c r="BN82" s="507"/>
      <c r="BO82" s="507"/>
      <c r="BP82" s="507"/>
      <c r="BQ82" s="507"/>
      <c r="BR82" s="507"/>
      <c r="BS82" s="507"/>
      <c r="BT82" s="507"/>
      <c r="BU82" s="507"/>
      <c r="BV82" s="507"/>
      <c r="BW82" s="507"/>
      <c r="BX82" s="507"/>
      <c r="BY82" s="507"/>
      <c r="BZ82" s="507"/>
      <c r="CA82" s="507"/>
      <c r="CB82" s="507"/>
      <c r="CC82" s="507"/>
      <c r="CD82" s="507"/>
      <c r="CE82" s="507"/>
      <c r="CF82" s="507"/>
      <c r="CG82" s="507"/>
      <c r="CH82" s="507"/>
      <c r="CI82" s="507"/>
      <c r="CJ82" s="507"/>
      <c r="CK82" s="507"/>
      <c r="CL82" s="507"/>
      <c r="CM82" s="507"/>
      <c r="CN82" s="507"/>
      <c r="CO82" s="507"/>
      <c r="CP82" s="507"/>
      <c r="CQ82" s="507"/>
      <c r="CR82" s="507"/>
      <c r="CS82" s="507"/>
      <c r="CT82" s="507"/>
      <c r="CU82" s="507"/>
      <c r="CV82" s="507"/>
      <c r="CW82" s="507"/>
      <c r="CX82" s="507"/>
      <c r="CY82" s="507"/>
      <c r="CZ82" s="507"/>
      <c r="DA82" s="507"/>
      <c r="DB82" s="507"/>
      <c r="DC82" s="507"/>
      <c r="DD82" s="507"/>
      <c r="DE82" s="507"/>
      <c r="DF82" s="507"/>
      <c r="DG82" s="507"/>
      <c r="DH82" s="507"/>
      <c r="DI82" s="507"/>
      <c r="DJ82" s="507"/>
      <c r="DK82" s="507"/>
      <c r="DL82" s="507"/>
      <c r="DM82" s="507"/>
      <c r="DN82" s="507"/>
      <c r="DO82" s="507"/>
      <c r="DP82" s="507"/>
      <c r="DQ82" s="507"/>
      <c r="DR82" s="507"/>
      <c r="DS82" s="507"/>
      <c r="DT82" s="507"/>
      <c r="DU82" s="507"/>
      <c r="DV82" s="507"/>
      <c r="DW82" s="507"/>
      <c r="DX82" s="507"/>
      <c r="DY82" s="507"/>
      <c r="DZ82" s="507"/>
      <c r="EA82" s="507"/>
      <c r="EB82" s="507"/>
      <c r="EC82" s="507"/>
      <c r="ED82" s="507"/>
      <c r="EE82" s="507"/>
      <c r="EF82" s="507"/>
      <c r="EG82" s="507"/>
      <c r="EH82" s="507"/>
      <c r="EI82" s="507"/>
      <c r="EJ82" s="507"/>
      <c r="EK82" s="507"/>
      <c r="EL82" s="507"/>
      <c r="EM82" s="507"/>
      <c r="EN82" s="507"/>
      <c r="EO82" s="507"/>
      <c r="EP82" s="507"/>
      <c r="EQ82" s="507"/>
      <c r="ER82" s="507"/>
      <c r="ES82" s="507"/>
      <c r="ET82" s="507"/>
      <c r="EU82" s="507"/>
      <c r="EV82" s="507"/>
      <c r="EW82" s="507"/>
      <c r="EX82" s="507"/>
      <c r="EY82" s="507"/>
      <c r="EZ82" s="507"/>
      <c r="FA82" s="507"/>
      <c r="FB82" s="507"/>
      <c r="FC82" s="507"/>
      <c r="FD82" s="507"/>
      <c r="FE82" s="507"/>
      <c r="FF82" s="507"/>
      <c r="FG82" s="507"/>
      <c r="FH82" s="507"/>
      <c r="FI82" s="507"/>
      <c r="FJ82" s="507"/>
      <c r="FK82" s="507"/>
      <c r="FL82" s="507"/>
      <c r="FM82" s="507"/>
      <c r="FN82" s="507"/>
      <c r="FO82" s="507"/>
      <c r="FP82" s="507"/>
      <c r="FQ82" s="507"/>
      <c r="FR82" s="507"/>
      <c r="FS82" s="507"/>
      <c r="FT82" s="507"/>
      <c r="FU82" s="507"/>
      <c r="FV82" s="507"/>
      <c r="FW82" s="507"/>
      <c r="FX82" s="507"/>
      <c r="FY82" s="507"/>
      <c r="FZ82" s="507"/>
      <c r="GA82" s="507"/>
      <c r="GB82" s="507"/>
      <c r="GC82" s="507"/>
      <c r="GD82" s="507"/>
      <c r="GE82" s="507"/>
      <c r="GF82" s="507"/>
      <c r="GG82" s="507"/>
      <c r="GH82" s="507"/>
      <c r="GI82" s="507"/>
      <c r="GJ82" s="507"/>
      <c r="GK82" s="507"/>
      <c r="GL82" s="507"/>
      <c r="GM82" s="507"/>
      <c r="GN82" s="507"/>
      <c r="GO82" s="507"/>
      <c r="GP82" s="507"/>
      <c r="GQ82" s="507"/>
      <c r="GR82" s="507"/>
      <c r="GS82" s="507"/>
      <c r="GT82" s="507"/>
      <c r="GU82" s="507"/>
      <c r="GV82" s="507"/>
      <c r="GW82" s="507"/>
      <c r="GX82" s="507"/>
      <c r="GY82" s="507"/>
      <c r="GZ82" s="507"/>
      <c r="HA82" s="507"/>
      <c r="HB82" s="507"/>
      <c r="HC82" s="507"/>
      <c r="HD82" s="507"/>
      <c r="HE82" s="507"/>
      <c r="HF82" s="507"/>
      <c r="HG82" s="507"/>
      <c r="HH82" s="507"/>
      <c r="HI82" s="507"/>
      <c r="HJ82" s="507"/>
      <c r="HK82" s="507"/>
      <c r="HL82" s="507"/>
      <c r="HM82" s="507"/>
      <c r="HN82" s="507"/>
      <c r="HO82" s="507"/>
      <c r="HP82" s="507"/>
      <c r="HQ82" s="507"/>
      <c r="HR82" s="507"/>
      <c r="HS82" s="507"/>
      <c r="HT82" s="507"/>
      <c r="HU82" s="507"/>
      <c r="HV82" s="507"/>
      <c r="HW82" s="507"/>
      <c r="HX82" s="507"/>
      <c r="HY82" s="507"/>
      <c r="HZ82" s="507"/>
      <c r="IA82" s="507"/>
      <c r="IB82" s="507"/>
      <c r="IC82" s="507"/>
      <c r="ID82" s="507"/>
      <c r="IE82" s="507"/>
      <c r="IF82" s="507"/>
      <c r="IG82" s="507"/>
      <c r="IH82" s="507"/>
      <c r="II82" s="507"/>
      <c r="IJ82" s="507"/>
      <c r="IK82" s="507"/>
      <c r="IL82" s="507"/>
      <c r="IM82" s="507"/>
      <c r="IN82" s="507"/>
      <c r="IO82" s="507"/>
      <c r="IP82" s="507"/>
      <c r="IQ82" s="507"/>
      <c r="IR82" s="507"/>
      <c r="IS82" s="507"/>
      <c r="IT82" s="507"/>
      <c r="IU82" s="507"/>
    </row>
    <row r="83" spans="1:255" x14ac:dyDescent="0.2">
      <c r="A83" s="409">
        <v>2976.9</v>
      </c>
      <c r="B83" s="715" t="s">
        <v>18</v>
      </c>
      <c r="C83" s="708" t="s">
        <v>594</v>
      </c>
      <c r="D83" s="504" t="s">
        <v>595</v>
      </c>
      <c r="E83" s="710">
        <v>2548.6799999999998</v>
      </c>
      <c r="F83" s="711">
        <v>375</v>
      </c>
      <c r="G83" s="712"/>
      <c r="H83" s="2712">
        <f t="shared" si="1"/>
        <v>2923.68</v>
      </c>
      <c r="I83" s="286"/>
      <c r="J83" s="286"/>
      <c r="K83" s="507"/>
      <c r="L83" s="76"/>
      <c r="M83" s="706"/>
      <c r="N83" s="675"/>
      <c r="O83" s="675"/>
      <c r="P83" s="675"/>
      <c r="Q83" s="675"/>
      <c r="R83" s="507"/>
      <c r="S83" s="507"/>
      <c r="T83" s="507"/>
      <c r="U83" s="507"/>
      <c r="V83" s="507"/>
      <c r="W83" s="507"/>
      <c r="X83" s="507"/>
      <c r="Y83" s="507"/>
      <c r="Z83" s="507"/>
      <c r="AA83" s="507"/>
      <c r="AB83" s="507"/>
      <c r="AC83" s="507"/>
      <c r="AD83" s="507"/>
      <c r="AE83" s="507"/>
      <c r="AF83" s="507"/>
      <c r="AG83" s="507"/>
      <c r="AH83" s="507"/>
      <c r="AI83" s="507"/>
      <c r="AJ83" s="507"/>
      <c r="AK83" s="507"/>
      <c r="AL83" s="507"/>
      <c r="AM83" s="507"/>
      <c r="AN83" s="507"/>
      <c r="AO83" s="507"/>
      <c r="AP83" s="507"/>
      <c r="AQ83" s="507"/>
      <c r="AR83" s="507"/>
      <c r="AS83" s="507"/>
      <c r="AT83" s="507"/>
      <c r="AU83" s="507"/>
      <c r="AV83" s="507"/>
      <c r="AW83" s="507"/>
      <c r="AX83" s="507"/>
      <c r="AY83" s="507"/>
      <c r="AZ83" s="507"/>
      <c r="BA83" s="507"/>
      <c r="BB83" s="507"/>
      <c r="BC83" s="507"/>
      <c r="BD83" s="507"/>
      <c r="BE83" s="507"/>
      <c r="BF83" s="507"/>
      <c r="BG83" s="507"/>
      <c r="BH83" s="507"/>
      <c r="BI83" s="507"/>
      <c r="BJ83" s="507"/>
      <c r="BK83" s="507"/>
      <c r="BL83" s="507"/>
      <c r="BM83" s="507"/>
      <c r="BN83" s="507"/>
      <c r="BO83" s="507"/>
      <c r="BP83" s="507"/>
      <c r="BQ83" s="507"/>
      <c r="BR83" s="507"/>
      <c r="BS83" s="507"/>
      <c r="BT83" s="507"/>
      <c r="BU83" s="507"/>
      <c r="BV83" s="507"/>
      <c r="BW83" s="507"/>
      <c r="BX83" s="507"/>
      <c r="BY83" s="507"/>
      <c r="BZ83" s="507"/>
      <c r="CA83" s="507"/>
      <c r="CB83" s="507"/>
      <c r="CC83" s="507"/>
      <c r="CD83" s="507"/>
      <c r="CE83" s="507"/>
      <c r="CF83" s="507"/>
      <c r="CG83" s="507"/>
      <c r="CH83" s="507"/>
      <c r="CI83" s="507"/>
      <c r="CJ83" s="507"/>
      <c r="CK83" s="507"/>
      <c r="CL83" s="507"/>
      <c r="CM83" s="507"/>
      <c r="CN83" s="507"/>
      <c r="CO83" s="507"/>
      <c r="CP83" s="507"/>
      <c r="CQ83" s="507"/>
      <c r="CR83" s="507"/>
      <c r="CS83" s="507"/>
      <c r="CT83" s="507"/>
      <c r="CU83" s="507"/>
      <c r="CV83" s="507"/>
      <c r="CW83" s="507"/>
      <c r="CX83" s="507"/>
      <c r="CY83" s="507"/>
      <c r="CZ83" s="507"/>
      <c r="DA83" s="507"/>
      <c r="DB83" s="507"/>
      <c r="DC83" s="507"/>
      <c r="DD83" s="507"/>
      <c r="DE83" s="507"/>
      <c r="DF83" s="507"/>
      <c r="DG83" s="507"/>
      <c r="DH83" s="507"/>
      <c r="DI83" s="507"/>
      <c r="DJ83" s="507"/>
      <c r="DK83" s="507"/>
      <c r="DL83" s="507"/>
      <c r="DM83" s="507"/>
      <c r="DN83" s="507"/>
      <c r="DO83" s="507"/>
      <c r="DP83" s="507"/>
      <c r="DQ83" s="507"/>
      <c r="DR83" s="507"/>
      <c r="DS83" s="507"/>
      <c r="DT83" s="507"/>
      <c r="DU83" s="507"/>
      <c r="DV83" s="507"/>
      <c r="DW83" s="507"/>
      <c r="DX83" s="507"/>
      <c r="DY83" s="507"/>
      <c r="DZ83" s="507"/>
      <c r="EA83" s="507"/>
      <c r="EB83" s="507"/>
      <c r="EC83" s="507"/>
      <c r="ED83" s="507"/>
      <c r="EE83" s="507"/>
      <c r="EF83" s="507"/>
      <c r="EG83" s="507"/>
      <c r="EH83" s="507"/>
      <c r="EI83" s="507"/>
      <c r="EJ83" s="507"/>
      <c r="EK83" s="507"/>
      <c r="EL83" s="507"/>
      <c r="EM83" s="507"/>
      <c r="EN83" s="507"/>
      <c r="EO83" s="507"/>
      <c r="EP83" s="507"/>
      <c r="EQ83" s="507"/>
      <c r="ER83" s="507"/>
      <c r="ES83" s="507"/>
      <c r="ET83" s="507"/>
      <c r="EU83" s="507"/>
      <c r="EV83" s="507"/>
      <c r="EW83" s="507"/>
      <c r="EX83" s="507"/>
      <c r="EY83" s="507"/>
      <c r="EZ83" s="507"/>
      <c r="FA83" s="507"/>
      <c r="FB83" s="507"/>
      <c r="FC83" s="507"/>
      <c r="FD83" s="507"/>
      <c r="FE83" s="507"/>
      <c r="FF83" s="507"/>
      <c r="FG83" s="507"/>
      <c r="FH83" s="507"/>
      <c r="FI83" s="507"/>
      <c r="FJ83" s="507"/>
      <c r="FK83" s="507"/>
      <c r="FL83" s="507"/>
      <c r="FM83" s="507"/>
      <c r="FN83" s="507"/>
      <c r="FO83" s="507"/>
      <c r="FP83" s="507"/>
      <c r="FQ83" s="507"/>
      <c r="FR83" s="507"/>
      <c r="FS83" s="507"/>
      <c r="FT83" s="507"/>
      <c r="FU83" s="507"/>
      <c r="FV83" s="507"/>
      <c r="FW83" s="507"/>
      <c r="FX83" s="507"/>
      <c r="FY83" s="507"/>
      <c r="FZ83" s="507"/>
      <c r="GA83" s="507"/>
      <c r="GB83" s="507"/>
      <c r="GC83" s="507"/>
      <c r="GD83" s="507"/>
      <c r="GE83" s="507"/>
      <c r="GF83" s="507"/>
      <c r="GG83" s="507"/>
      <c r="GH83" s="507"/>
      <c r="GI83" s="507"/>
      <c r="GJ83" s="507"/>
      <c r="GK83" s="507"/>
      <c r="GL83" s="507"/>
      <c r="GM83" s="507"/>
      <c r="GN83" s="507"/>
      <c r="GO83" s="507"/>
      <c r="GP83" s="507"/>
      <c r="GQ83" s="507"/>
      <c r="GR83" s="507"/>
      <c r="GS83" s="507"/>
      <c r="GT83" s="507"/>
      <c r="GU83" s="507"/>
      <c r="GV83" s="507"/>
      <c r="GW83" s="507"/>
      <c r="GX83" s="507"/>
      <c r="GY83" s="507"/>
      <c r="GZ83" s="507"/>
      <c r="HA83" s="507"/>
      <c r="HB83" s="507"/>
      <c r="HC83" s="507"/>
      <c r="HD83" s="507"/>
      <c r="HE83" s="507"/>
      <c r="HF83" s="507"/>
      <c r="HG83" s="507"/>
      <c r="HH83" s="507"/>
      <c r="HI83" s="507"/>
      <c r="HJ83" s="507"/>
      <c r="HK83" s="507"/>
      <c r="HL83" s="507"/>
      <c r="HM83" s="507"/>
      <c r="HN83" s="507"/>
      <c r="HO83" s="507"/>
      <c r="HP83" s="507"/>
      <c r="HQ83" s="507"/>
      <c r="HR83" s="507"/>
      <c r="HS83" s="507"/>
      <c r="HT83" s="507"/>
      <c r="HU83" s="507"/>
      <c r="HV83" s="507"/>
      <c r="HW83" s="507"/>
      <c r="HX83" s="507"/>
      <c r="HY83" s="507"/>
      <c r="HZ83" s="507"/>
      <c r="IA83" s="507"/>
      <c r="IB83" s="507"/>
      <c r="IC83" s="507"/>
      <c r="ID83" s="507"/>
      <c r="IE83" s="507"/>
      <c r="IF83" s="507"/>
      <c r="IG83" s="507"/>
      <c r="IH83" s="507"/>
      <c r="II83" s="507"/>
      <c r="IJ83" s="507"/>
      <c r="IK83" s="507"/>
      <c r="IL83" s="507"/>
      <c r="IM83" s="507"/>
      <c r="IN83" s="507"/>
      <c r="IO83" s="507"/>
      <c r="IP83" s="507"/>
      <c r="IQ83" s="507"/>
      <c r="IR83" s="507"/>
      <c r="IS83" s="507"/>
      <c r="IT83" s="507"/>
      <c r="IU83" s="507"/>
    </row>
    <row r="84" spans="1:255" x14ac:dyDescent="0.2">
      <c r="A84" s="409">
        <v>4438.74</v>
      </c>
      <c r="B84" s="715" t="s">
        <v>18</v>
      </c>
      <c r="C84" s="708" t="s">
        <v>596</v>
      </c>
      <c r="D84" s="504" t="s">
        <v>597</v>
      </c>
      <c r="E84" s="710">
        <v>4304.97</v>
      </c>
      <c r="F84" s="711">
        <v>160</v>
      </c>
      <c r="G84" s="712"/>
      <c r="H84" s="2712">
        <f t="shared" si="1"/>
        <v>4464.97</v>
      </c>
      <c r="I84" s="286"/>
      <c r="J84" s="286"/>
      <c r="K84" s="507"/>
      <c r="L84" s="76"/>
      <c r="M84" s="706"/>
      <c r="N84" s="675"/>
      <c r="O84" s="675"/>
      <c r="P84" s="675"/>
      <c r="Q84" s="675"/>
      <c r="R84" s="507"/>
      <c r="S84" s="507"/>
      <c r="T84" s="507"/>
      <c r="U84" s="507"/>
      <c r="V84" s="507"/>
      <c r="W84" s="507"/>
      <c r="X84" s="507"/>
      <c r="Y84" s="507"/>
      <c r="Z84" s="507"/>
      <c r="AA84" s="507"/>
      <c r="AB84" s="507"/>
      <c r="AC84" s="507"/>
      <c r="AD84" s="507"/>
      <c r="AE84" s="507"/>
      <c r="AF84" s="507"/>
      <c r="AG84" s="507"/>
      <c r="AH84" s="507"/>
      <c r="AI84" s="507"/>
      <c r="AJ84" s="507"/>
      <c r="AK84" s="507"/>
      <c r="AL84" s="507"/>
      <c r="AM84" s="507"/>
      <c r="AN84" s="507"/>
      <c r="AO84" s="507"/>
      <c r="AP84" s="507"/>
      <c r="AQ84" s="507"/>
      <c r="AR84" s="507"/>
      <c r="AS84" s="507"/>
      <c r="AT84" s="507"/>
      <c r="AU84" s="507"/>
      <c r="AV84" s="507"/>
      <c r="AW84" s="507"/>
      <c r="AX84" s="507"/>
      <c r="AY84" s="507"/>
      <c r="AZ84" s="507"/>
      <c r="BA84" s="507"/>
      <c r="BB84" s="507"/>
      <c r="BC84" s="507"/>
      <c r="BD84" s="507"/>
      <c r="BE84" s="507"/>
      <c r="BF84" s="507"/>
      <c r="BG84" s="507"/>
      <c r="BH84" s="507"/>
      <c r="BI84" s="507"/>
      <c r="BJ84" s="507"/>
      <c r="BK84" s="507"/>
      <c r="BL84" s="507"/>
      <c r="BM84" s="507"/>
      <c r="BN84" s="507"/>
      <c r="BO84" s="507"/>
      <c r="BP84" s="507"/>
      <c r="BQ84" s="507"/>
      <c r="BR84" s="507"/>
      <c r="BS84" s="507"/>
      <c r="BT84" s="507"/>
      <c r="BU84" s="507"/>
      <c r="BV84" s="507"/>
      <c r="BW84" s="507"/>
      <c r="BX84" s="507"/>
      <c r="BY84" s="507"/>
      <c r="BZ84" s="507"/>
      <c r="CA84" s="507"/>
      <c r="CB84" s="507"/>
      <c r="CC84" s="507"/>
      <c r="CD84" s="507"/>
      <c r="CE84" s="507"/>
      <c r="CF84" s="507"/>
      <c r="CG84" s="507"/>
      <c r="CH84" s="507"/>
      <c r="CI84" s="507"/>
      <c r="CJ84" s="507"/>
      <c r="CK84" s="507"/>
      <c r="CL84" s="507"/>
      <c r="CM84" s="507"/>
      <c r="CN84" s="507"/>
      <c r="CO84" s="507"/>
      <c r="CP84" s="507"/>
      <c r="CQ84" s="507"/>
      <c r="CR84" s="507"/>
      <c r="CS84" s="507"/>
      <c r="CT84" s="507"/>
      <c r="CU84" s="507"/>
      <c r="CV84" s="507"/>
      <c r="CW84" s="507"/>
      <c r="CX84" s="507"/>
      <c r="CY84" s="507"/>
      <c r="CZ84" s="507"/>
      <c r="DA84" s="507"/>
      <c r="DB84" s="507"/>
      <c r="DC84" s="507"/>
      <c r="DD84" s="507"/>
      <c r="DE84" s="507"/>
      <c r="DF84" s="507"/>
      <c r="DG84" s="507"/>
      <c r="DH84" s="507"/>
      <c r="DI84" s="507"/>
      <c r="DJ84" s="507"/>
      <c r="DK84" s="507"/>
      <c r="DL84" s="507"/>
      <c r="DM84" s="507"/>
      <c r="DN84" s="507"/>
      <c r="DO84" s="507"/>
      <c r="DP84" s="507"/>
      <c r="DQ84" s="507"/>
      <c r="DR84" s="507"/>
      <c r="DS84" s="507"/>
      <c r="DT84" s="507"/>
      <c r="DU84" s="507"/>
      <c r="DV84" s="507"/>
      <c r="DW84" s="507"/>
      <c r="DX84" s="507"/>
      <c r="DY84" s="507"/>
      <c r="DZ84" s="507"/>
      <c r="EA84" s="507"/>
      <c r="EB84" s="507"/>
      <c r="EC84" s="507"/>
      <c r="ED84" s="507"/>
      <c r="EE84" s="507"/>
      <c r="EF84" s="507"/>
      <c r="EG84" s="507"/>
      <c r="EH84" s="507"/>
      <c r="EI84" s="507"/>
      <c r="EJ84" s="507"/>
      <c r="EK84" s="507"/>
      <c r="EL84" s="507"/>
      <c r="EM84" s="507"/>
      <c r="EN84" s="507"/>
      <c r="EO84" s="507"/>
      <c r="EP84" s="507"/>
      <c r="EQ84" s="507"/>
      <c r="ER84" s="507"/>
      <c r="ES84" s="507"/>
      <c r="ET84" s="507"/>
      <c r="EU84" s="507"/>
      <c r="EV84" s="507"/>
      <c r="EW84" s="507"/>
      <c r="EX84" s="507"/>
      <c r="EY84" s="507"/>
      <c r="EZ84" s="507"/>
      <c r="FA84" s="507"/>
      <c r="FB84" s="507"/>
      <c r="FC84" s="507"/>
      <c r="FD84" s="507"/>
      <c r="FE84" s="507"/>
      <c r="FF84" s="507"/>
      <c r="FG84" s="507"/>
      <c r="FH84" s="507"/>
      <c r="FI84" s="507"/>
      <c r="FJ84" s="507"/>
      <c r="FK84" s="507"/>
      <c r="FL84" s="507"/>
      <c r="FM84" s="507"/>
      <c r="FN84" s="507"/>
      <c r="FO84" s="507"/>
      <c r="FP84" s="507"/>
      <c r="FQ84" s="507"/>
      <c r="FR84" s="507"/>
      <c r="FS84" s="507"/>
      <c r="FT84" s="507"/>
      <c r="FU84" s="507"/>
      <c r="FV84" s="507"/>
      <c r="FW84" s="507"/>
      <c r="FX84" s="507"/>
      <c r="FY84" s="507"/>
      <c r="FZ84" s="507"/>
      <c r="GA84" s="507"/>
      <c r="GB84" s="507"/>
      <c r="GC84" s="507"/>
      <c r="GD84" s="507"/>
      <c r="GE84" s="507"/>
      <c r="GF84" s="507"/>
      <c r="GG84" s="507"/>
      <c r="GH84" s="507"/>
      <c r="GI84" s="507"/>
      <c r="GJ84" s="507"/>
      <c r="GK84" s="507"/>
      <c r="GL84" s="507"/>
      <c r="GM84" s="507"/>
      <c r="GN84" s="507"/>
      <c r="GO84" s="507"/>
      <c r="GP84" s="507"/>
      <c r="GQ84" s="507"/>
      <c r="GR84" s="507"/>
      <c r="GS84" s="507"/>
      <c r="GT84" s="507"/>
      <c r="GU84" s="507"/>
      <c r="GV84" s="507"/>
      <c r="GW84" s="507"/>
      <c r="GX84" s="507"/>
      <c r="GY84" s="507"/>
      <c r="GZ84" s="507"/>
      <c r="HA84" s="507"/>
      <c r="HB84" s="507"/>
      <c r="HC84" s="507"/>
      <c r="HD84" s="507"/>
      <c r="HE84" s="507"/>
      <c r="HF84" s="507"/>
      <c r="HG84" s="507"/>
      <c r="HH84" s="507"/>
      <c r="HI84" s="507"/>
      <c r="HJ84" s="507"/>
      <c r="HK84" s="507"/>
      <c r="HL84" s="507"/>
      <c r="HM84" s="507"/>
      <c r="HN84" s="507"/>
      <c r="HO84" s="507"/>
      <c r="HP84" s="507"/>
      <c r="HQ84" s="507"/>
      <c r="HR84" s="507"/>
      <c r="HS84" s="507"/>
      <c r="HT84" s="507"/>
      <c r="HU84" s="507"/>
      <c r="HV84" s="507"/>
      <c r="HW84" s="507"/>
      <c r="HX84" s="507"/>
      <c r="HY84" s="507"/>
      <c r="HZ84" s="507"/>
      <c r="IA84" s="507"/>
      <c r="IB84" s="507"/>
      <c r="IC84" s="507"/>
      <c r="ID84" s="507"/>
      <c r="IE84" s="507"/>
      <c r="IF84" s="507"/>
      <c r="IG84" s="507"/>
      <c r="IH84" s="507"/>
      <c r="II84" s="507"/>
      <c r="IJ84" s="507"/>
      <c r="IK84" s="507"/>
      <c r="IL84" s="507"/>
      <c r="IM84" s="507"/>
      <c r="IN84" s="507"/>
      <c r="IO84" s="507"/>
      <c r="IP84" s="507"/>
      <c r="IQ84" s="507"/>
      <c r="IR84" s="507"/>
      <c r="IS84" s="507"/>
      <c r="IT84" s="507"/>
      <c r="IU84" s="507"/>
    </row>
    <row r="85" spans="1:255" x14ac:dyDescent="0.2">
      <c r="A85" s="409">
        <v>2330.4699999999998</v>
      </c>
      <c r="B85" s="715" t="s">
        <v>18</v>
      </c>
      <c r="C85" s="708" t="s">
        <v>598</v>
      </c>
      <c r="D85" s="504" t="s">
        <v>599</v>
      </c>
      <c r="E85" s="710">
        <v>2611.0300000000002</v>
      </c>
      <c r="F85" s="711">
        <v>184.86</v>
      </c>
      <c r="G85" s="712"/>
      <c r="H85" s="2712">
        <f t="shared" si="1"/>
        <v>2795.8900000000003</v>
      </c>
      <c r="I85" s="286"/>
      <c r="J85" s="286"/>
      <c r="K85" s="507"/>
      <c r="L85" s="76"/>
      <c r="M85" s="706"/>
      <c r="N85" s="675"/>
      <c r="O85" s="675"/>
      <c r="P85" s="675"/>
      <c r="Q85" s="675"/>
      <c r="R85" s="507"/>
      <c r="S85" s="507"/>
      <c r="T85" s="507"/>
      <c r="U85" s="507"/>
      <c r="V85" s="507"/>
      <c r="W85" s="507"/>
      <c r="X85" s="507"/>
      <c r="Y85" s="507"/>
      <c r="Z85" s="507"/>
      <c r="AA85" s="507"/>
      <c r="AB85" s="507"/>
      <c r="AC85" s="507"/>
      <c r="AD85" s="507"/>
      <c r="AE85" s="507"/>
      <c r="AF85" s="507"/>
      <c r="AG85" s="507"/>
      <c r="AH85" s="507"/>
      <c r="AI85" s="507"/>
      <c r="AJ85" s="507"/>
      <c r="AK85" s="507"/>
      <c r="AL85" s="507"/>
      <c r="AM85" s="507"/>
      <c r="AN85" s="507"/>
      <c r="AO85" s="507"/>
      <c r="AP85" s="507"/>
      <c r="AQ85" s="507"/>
      <c r="AR85" s="507"/>
      <c r="AS85" s="507"/>
      <c r="AT85" s="507"/>
      <c r="AU85" s="507"/>
      <c r="AV85" s="507"/>
      <c r="AW85" s="507"/>
      <c r="AX85" s="507"/>
      <c r="AY85" s="507"/>
      <c r="AZ85" s="507"/>
      <c r="BA85" s="507"/>
      <c r="BB85" s="507"/>
      <c r="BC85" s="507"/>
      <c r="BD85" s="507"/>
      <c r="BE85" s="507"/>
      <c r="BF85" s="507"/>
      <c r="BG85" s="507"/>
      <c r="BH85" s="507"/>
      <c r="BI85" s="507"/>
      <c r="BJ85" s="507"/>
      <c r="BK85" s="507"/>
      <c r="BL85" s="507"/>
      <c r="BM85" s="507"/>
      <c r="BN85" s="507"/>
      <c r="BO85" s="507"/>
      <c r="BP85" s="507"/>
      <c r="BQ85" s="507"/>
      <c r="BR85" s="507"/>
      <c r="BS85" s="507"/>
      <c r="BT85" s="507"/>
      <c r="BU85" s="507"/>
      <c r="BV85" s="507"/>
      <c r="BW85" s="507"/>
      <c r="BX85" s="507"/>
      <c r="BY85" s="507"/>
      <c r="BZ85" s="507"/>
      <c r="CA85" s="507"/>
      <c r="CB85" s="507"/>
      <c r="CC85" s="507"/>
      <c r="CD85" s="507"/>
      <c r="CE85" s="507"/>
      <c r="CF85" s="507"/>
      <c r="CG85" s="507"/>
      <c r="CH85" s="507"/>
      <c r="CI85" s="507"/>
      <c r="CJ85" s="507"/>
      <c r="CK85" s="507"/>
      <c r="CL85" s="507"/>
      <c r="CM85" s="507"/>
      <c r="CN85" s="507"/>
      <c r="CO85" s="507"/>
      <c r="CP85" s="507"/>
      <c r="CQ85" s="507"/>
      <c r="CR85" s="507"/>
      <c r="CS85" s="507"/>
      <c r="CT85" s="507"/>
      <c r="CU85" s="507"/>
      <c r="CV85" s="507"/>
      <c r="CW85" s="507"/>
      <c r="CX85" s="507"/>
      <c r="CY85" s="507"/>
      <c r="CZ85" s="507"/>
      <c r="DA85" s="507"/>
      <c r="DB85" s="507"/>
      <c r="DC85" s="507"/>
      <c r="DD85" s="507"/>
      <c r="DE85" s="507"/>
      <c r="DF85" s="507"/>
      <c r="DG85" s="507"/>
      <c r="DH85" s="507"/>
      <c r="DI85" s="507"/>
      <c r="DJ85" s="507"/>
      <c r="DK85" s="507"/>
      <c r="DL85" s="507"/>
      <c r="DM85" s="507"/>
      <c r="DN85" s="507"/>
      <c r="DO85" s="507"/>
      <c r="DP85" s="507"/>
      <c r="DQ85" s="507"/>
      <c r="DR85" s="507"/>
      <c r="DS85" s="507"/>
      <c r="DT85" s="507"/>
      <c r="DU85" s="507"/>
      <c r="DV85" s="507"/>
      <c r="DW85" s="507"/>
      <c r="DX85" s="507"/>
      <c r="DY85" s="507"/>
      <c r="DZ85" s="507"/>
      <c r="EA85" s="507"/>
      <c r="EB85" s="507"/>
      <c r="EC85" s="507"/>
      <c r="ED85" s="507"/>
      <c r="EE85" s="507"/>
      <c r="EF85" s="507"/>
      <c r="EG85" s="507"/>
      <c r="EH85" s="507"/>
      <c r="EI85" s="507"/>
      <c r="EJ85" s="507"/>
      <c r="EK85" s="507"/>
      <c r="EL85" s="507"/>
      <c r="EM85" s="507"/>
      <c r="EN85" s="507"/>
      <c r="EO85" s="507"/>
      <c r="EP85" s="507"/>
      <c r="EQ85" s="507"/>
      <c r="ER85" s="507"/>
      <c r="ES85" s="507"/>
      <c r="ET85" s="507"/>
      <c r="EU85" s="507"/>
      <c r="EV85" s="507"/>
      <c r="EW85" s="507"/>
      <c r="EX85" s="507"/>
      <c r="EY85" s="507"/>
      <c r="EZ85" s="507"/>
      <c r="FA85" s="507"/>
      <c r="FB85" s="507"/>
      <c r="FC85" s="507"/>
      <c r="FD85" s="507"/>
      <c r="FE85" s="507"/>
      <c r="FF85" s="507"/>
      <c r="FG85" s="507"/>
      <c r="FH85" s="507"/>
      <c r="FI85" s="507"/>
      <c r="FJ85" s="507"/>
      <c r="FK85" s="507"/>
      <c r="FL85" s="507"/>
      <c r="FM85" s="507"/>
      <c r="FN85" s="507"/>
      <c r="FO85" s="507"/>
      <c r="FP85" s="507"/>
      <c r="FQ85" s="507"/>
      <c r="FR85" s="507"/>
      <c r="FS85" s="507"/>
      <c r="FT85" s="507"/>
      <c r="FU85" s="507"/>
      <c r="FV85" s="507"/>
      <c r="FW85" s="507"/>
      <c r="FX85" s="507"/>
      <c r="FY85" s="507"/>
      <c r="FZ85" s="507"/>
      <c r="GA85" s="507"/>
      <c r="GB85" s="507"/>
      <c r="GC85" s="507"/>
      <c r="GD85" s="507"/>
      <c r="GE85" s="507"/>
      <c r="GF85" s="507"/>
      <c r="GG85" s="507"/>
      <c r="GH85" s="507"/>
      <c r="GI85" s="507"/>
      <c r="GJ85" s="507"/>
      <c r="GK85" s="507"/>
      <c r="GL85" s="507"/>
      <c r="GM85" s="507"/>
      <c r="GN85" s="507"/>
      <c r="GO85" s="507"/>
      <c r="GP85" s="507"/>
      <c r="GQ85" s="507"/>
      <c r="GR85" s="507"/>
      <c r="GS85" s="507"/>
      <c r="GT85" s="507"/>
      <c r="GU85" s="507"/>
      <c r="GV85" s="507"/>
      <c r="GW85" s="507"/>
      <c r="GX85" s="507"/>
      <c r="GY85" s="507"/>
      <c r="GZ85" s="507"/>
      <c r="HA85" s="507"/>
      <c r="HB85" s="507"/>
      <c r="HC85" s="507"/>
      <c r="HD85" s="507"/>
      <c r="HE85" s="507"/>
      <c r="HF85" s="507"/>
      <c r="HG85" s="507"/>
      <c r="HH85" s="507"/>
      <c r="HI85" s="507"/>
      <c r="HJ85" s="507"/>
      <c r="HK85" s="507"/>
      <c r="HL85" s="507"/>
      <c r="HM85" s="507"/>
      <c r="HN85" s="507"/>
      <c r="HO85" s="507"/>
      <c r="HP85" s="507"/>
      <c r="HQ85" s="507"/>
      <c r="HR85" s="507"/>
      <c r="HS85" s="507"/>
      <c r="HT85" s="507"/>
      <c r="HU85" s="507"/>
      <c r="HV85" s="507"/>
      <c r="HW85" s="507"/>
      <c r="HX85" s="507"/>
      <c r="HY85" s="507"/>
      <c r="HZ85" s="507"/>
      <c r="IA85" s="507"/>
      <c r="IB85" s="507"/>
      <c r="IC85" s="507"/>
      <c r="ID85" s="507"/>
      <c r="IE85" s="507"/>
      <c r="IF85" s="507"/>
      <c r="IG85" s="507"/>
      <c r="IH85" s="507"/>
      <c r="II85" s="507"/>
      <c r="IJ85" s="507"/>
      <c r="IK85" s="507"/>
      <c r="IL85" s="507"/>
      <c r="IM85" s="507"/>
      <c r="IN85" s="507"/>
      <c r="IO85" s="507"/>
      <c r="IP85" s="507"/>
      <c r="IQ85" s="507"/>
      <c r="IR85" s="507"/>
      <c r="IS85" s="507"/>
      <c r="IT85" s="507"/>
      <c r="IU85" s="507"/>
    </row>
    <row r="86" spans="1:255" x14ac:dyDescent="0.2">
      <c r="A86" s="409">
        <v>4264.53</v>
      </c>
      <c r="B86" s="715" t="s">
        <v>18</v>
      </c>
      <c r="C86" s="708" t="s">
        <v>600</v>
      </c>
      <c r="D86" s="504" t="s">
        <v>601</v>
      </c>
      <c r="E86" s="710">
        <v>4131.75</v>
      </c>
      <c r="F86" s="711">
        <v>776.32</v>
      </c>
      <c r="G86" s="712"/>
      <c r="H86" s="2712">
        <f t="shared" si="1"/>
        <v>4908.07</v>
      </c>
      <c r="I86" s="286"/>
      <c r="J86" s="286"/>
      <c r="K86" s="507"/>
      <c r="L86" s="76"/>
      <c r="M86" s="706"/>
      <c r="N86" s="675"/>
      <c r="O86" s="675"/>
      <c r="P86" s="675"/>
      <c r="Q86" s="675"/>
      <c r="R86" s="507"/>
      <c r="S86" s="507"/>
      <c r="T86" s="507"/>
      <c r="U86" s="507"/>
      <c r="V86" s="507"/>
      <c r="W86" s="507"/>
      <c r="X86" s="507"/>
      <c r="Y86" s="507"/>
      <c r="Z86" s="507"/>
      <c r="AA86" s="507"/>
      <c r="AB86" s="507"/>
      <c r="AC86" s="507"/>
      <c r="AD86" s="507"/>
      <c r="AE86" s="507"/>
      <c r="AF86" s="507"/>
      <c r="AG86" s="507"/>
      <c r="AH86" s="507"/>
      <c r="AI86" s="507"/>
      <c r="AJ86" s="507"/>
      <c r="AK86" s="507"/>
      <c r="AL86" s="507"/>
      <c r="AM86" s="507"/>
      <c r="AN86" s="507"/>
      <c r="AO86" s="507"/>
      <c r="AP86" s="507"/>
      <c r="AQ86" s="507"/>
      <c r="AR86" s="507"/>
      <c r="AS86" s="507"/>
      <c r="AT86" s="507"/>
      <c r="AU86" s="507"/>
      <c r="AV86" s="507"/>
      <c r="AW86" s="507"/>
      <c r="AX86" s="507"/>
      <c r="AY86" s="507"/>
      <c r="AZ86" s="507"/>
      <c r="BA86" s="507"/>
      <c r="BB86" s="507"/>
      <c r="BC86" s="507"/>
      <c r="BD86" s="507"/>
      <c r="BE86" s="507"/>
      <c r="BF86" s="507"/>
      <c r="BG86" s="507"/>
      <c r="BH86" s="507"/>
      <c r="BI86" s="507"/>
      <c r="BJ86" s="507"/>
      <c r="BK86" s="507"/>
      <c r="BL86" s="507"/>
      <c r="BM86" s="507"/>
      <c r="BN86" s="507"/>
      <c r="BO86" s="507"/>
      <c r="BP86" s="507"/>
      <c r="BQ86" s="507"/>
      <c r="BR86" s="507"/>
      <c r="BS86" s="507"/>
      <c r="BT86" s="507"/>
      <c r="BU86" s="507"/>
      <c r="BV86" s="507"/>
      <c r="BW86" s="507"/>
      <c r="BX86" s="507"/>
      <c r="BY86" s="507"/>
      <c r="BZ86" s="507"/>
      <c r="CA86" s="507"/>
      <c r="CB86" s="507"/>
      <c r="CC86" s="507"/>
      <c r="CD86" s="507"/>
      <c r="CE86" s="507"/>
      <c r="CF86" s="507"/>
      <c r="CG86" s="507"/>
      <c r="CH86" s="507"/>
      <c r="CI86" s="507"/>
      <c r="CJ86" s="507"/>
      <c r="CK86" s="507"/>
      <c r="CL86" s="507"/>
      <c r="CM86" s="507"/>
      <c r="CN86" s="507"/>
      <c r="CO86" s="507"/>
      <c r="CP86" s="507"/>
      <c r="CQ86" s="507"/>
      <c r="CR86" s="507"/>
      <c r="CS86" s="507"/>
      <c r="CT86" s="507"/>
      <c r="CU86" s="507"/>
      <c r="CV86" s="507"/>
      <c r="CW86" s="507"/>
      <c r="CX86" s="507"/>
      <c r="CY86" s="507"/>
      <c r="CZ86" s="507"/>
      <c r="DA86" s="507"/>
      <c r="DB86" s="507"/>
      <c r="DC86" s="507"/>
      <c r="DD86" s="507"/>
      <c r="DE86" s="507"/>
      <c r="DF86" s="507"/>
      <c r="DG86" s="507"/>
      <c r="DH86" s="507"/>
      <c r="DI86" s="507"/>
      <c r="DJ86" s="507"/>
      <c r="DK86" s="507"/>
      <c r="DL86" s="507"/>
      <c r="DM86" s="507"/>
      <c r="DN86" s="507"/>
      <c r="DO86" s="507"/>
      <c r="DP86" s="507"/>
      <c r="DQ86" s="507"/>
      <c r="DR86" s="507"/>
      <c r="DS86" s="507"/>
      <c r="DT86" s="507"/>
      <c r="DU86" s="507"/>
      <c r="DV86" s="507"/>
      <c r="DW86" s="507"/>
      <c r="DX86" s="507"/>
      <c r="DY86" s="507"/>
      <c r="DZ86" s="507"/>
      <c r="EA86" s="507"/>
      <c r="EB86" s="507"/>
      <c r="EC86" s="507"/>
      <c r="ED86" s="507"/>
      <c r="EE86" s="507"/>
      <c r="EF86" s="507"/>
      <c r="EG86" s="507"/>
      <c r="EH86" s="507"/>
      <c r="EI86" s="507"/>
      <c r="EJ86" s="507"/>
      <c r="EK86" s="507"/>
      <c r="EL86" s="507"/>
      <c r="EM86" s="507"/>
      <c r="EN86" s="507"/>
      <c r="EO86" s="507"/>
      <c r="EP86" s="507"/>
      <c r="EQ86" s="507"/>
      <c r="ER86" s="507"/>
      <c r="ES86" s="507"/>
      <c r="ET86" s="507"/>
      <c r="EU86" s="507"/>
      <c r="EV86" s="507"/>
      <c r="EW86" s="507"/>
      <c r="EX86" s="507"/>
      <c r="EY86" s="507"/>
      <c r="EZ86" s="507"/>
      <c r="FA86" s="507"/>
      <c r="FB86" s="507"/>
      <c r="FC86" s="507"/>
      <c r="FD86" s="507"/>
      <c r="FE86" s="507"/>
      <c r="FF86" s="507"/>
      <c r="FG86" s="507"/>
      <c r="FH86" s="507"/>
      <c r="FI86" s="507"/>
      <c r="FJ86" s="507"/>
      <c r="FK86" s="507"/>
      <c r="FL86" s="507"/>
      <c r="FM86" s="507"/>
      <c r="FN86" s="507"/>
      <c r="FO86" s="507"/>
      <c r="FP86" s="507"/>
      <c r="FQ86" s="507"/>
      <c r="FR86" s="507"/>
      <c r="FS86" s="507"/>
      <c r="FT86" s="507"/>
      <c r="FU86" s="507"/>
      <c r="FV86" s="507"/>
      <c r="FW86" s="507"/>
      <c r="FX86" s="507"/>
      <c r="FY86" s="507"/>
      <c r="FZ86" s="507"/>
      <c r="GA86" s="507"/>
      <c r="GB86" s="507"/>
      <c r="GC86" s="507"/>
      <c r="GD86" s="507"/>
      <c r="GE86" s="507"/>
      <c r="GF86" s="507"/>
      <c r="GG86" s="507"/>
      <c r="GH86" s="507"/>
      <c r="GI86" s="507"/>
      <c r="GJ86" s="507"/>
      <c r="GK86" s="507"/>
      <c r="GL86" s="507"/>
      <c r="GM86" s="507"/>
      <c r="GN86" s="507"/>
      <c r="GO86" s="507"/>
      <c r="GP86" s="507"/>
      <c r="GQ86" s="507"/>
      <c r="GR86" s="507"/>
      <c r="GS86" s="507"/>
      <c r="GT86" s="507"/>
      <c r="GU86" s="507"/>
      <c r="GV86" s="507"/>
      <c r="GW86" s="507"/>
      <c r="GX86" s="507"/>
      <c r="GY86" s="507"/>
      <c r="GZ86" s="507"/>
      <c r="HA86" s="507"/>
      <c r="HB86" s="507"/>
      <c r="HC86" s="507"/>
      <c r="HD86" s="507"/>
      <c r="HE86" s="507"/>
      <c r="HF86" s="507"/>
      <c r="HG86" s="507"/>
      <c r="HH86" s="507"/>
      <c r="HI86" s="507"/>
      <c r="HJ86" s="507"/>
      <c r="HK86" s="507"/>
      <c r="HL86" s="507"/>
      <c r="HM86" s="507"/>
      <c r="HN86" s="507"/>
      <c r="HO86" s="507"/>
      <c r="HP86" s="507"/>
      <c r="HQ86" s="507"/>
      <c r="HR86" s="507"/>
      <c r="HS86" s="507"/>
      <c r="HT86" s="507"/>
      <c r="HU86" s="507"/>
      <c r="HV86" s="507"/>
      <c r="HW86" s="507"/>
      <c r="HX86" s="507"/>
      <c r="HY86" s="507"/>
      <c r="HZ86" s="507"/>
      <c r="IA86" s="507"/>
      <c r="IB86" s="507"/>
      <c r="IC86" s="507"/>
      <c r="ID86" s="507"/>
      <c r="IE86" s="507"/>
      <c r="IF86" s="507"/>
      <c r="IG86" s="507"/>
      <c r="IH86" s="507"/>
      <c r="II86" s="507"/>
      <c r="IJ86" s="507"/>
      <c r="IK86" s="507"/>
      <c r="IL86" s="507"/>
      <c r="IM86" s="507"/>
      <c r="IN86" s="507"/>
      <c r="IO86" s="507"/>
      <c r="IP86" s="507"/>
      <c r="IQ86" s="507"/>
      <c r="IR86" s="507"/>
      <c r="IS86" s="507"/>
      <c r="IT86" s="507"/>
      <c r="IU86" s="507"/>
    </row>
    <row r="87" spans="1:255" x14ac:dyDescent="0.2">
      <c r="A87" s="409">
        <v>4588.1400000000003</v>
      </c>
      <c r="B87" s="715" t="s">
        <v>18</v>
      </c>
      <c r="C87" s="708" t="s">
        <v>602</v>
      </c>
      <c r="D87" s="493" t="s">
        <v>603</v>
      </c>
      <c r="E87" s="710">
        <v>3752.23</v>
      </c>
      <c r="F87" s="711">
        <v>803.71</v>
      </c>
      <c r="G87" s="712"/>
      <c r="H87" s="2712">
        <f t="shared" si="1"/>
        <v>4555.9400000000005</v>
      </c>
      <c r="I87" s="286"/>
      <c r="J87" s="286"/>
      <c r="K87" s="507"/>
      <c r="L87" s="76"/>
      <c r="M87" s="706"/>
      <c r="N87" s="675"/>
      <c r="O87" s="675"/>
      <c r="P87" s="675"/>
      <c r="Q87" s="675"/>
      <c r="R87" s="507"/>
      <c r="S87" s="507"/>
      <c r="T87" s="507"/>
      <c r="U87" s="507"/>
      <c r="V87" s="507"/>
      <c r="W87" s="507"/>
      <c r="X87" s="507"/>
      <c r="Y87" s="507"/>
      <c r="Z87" s="507"/>
      <c r="AA87" s="507"/>
      <c r="AB87" s="507"/>
      <c r="AC87" s="507"/>
      <c r="AD87" s="507"/>
      <c r="AE87" s="507"/>
      <c r="AF87" s="507"/>
      <c r="AG87" s="507"/>
      <c r="AH87" s="507"/>
      <c r="AI87" s="507"/>
      <c r="AJ87" s="507"/>
      <c r="AK87" s="507"/>
      <c r="AL87" s="507"/>
      <c r="AM87" s="507"/>
      <c r="AN87" s="507"/>
      <c r="AO87" s="507"/>
      <c r="AP87" s="507"/>
      <c r="AQ87" s="507"/>
      <c r="AR87" s="507"/>
      <c r="AS87" s="507"/>
      <c r="AT87" s="507"/>
      <c r="AU87" s="507"/>
      <c r="AV87" s="507"/>
      <c r="AW87" s="507"/>
      <c r="AX87" s="507"/>
      <c r="AY87" s="507"/>
      <c r="AZ87" s="507"/>
      <c r="BA87" s="507"/>
      <c r="BB87" s="507"/>
      <c r="BC87" s="507"/>
      <c r="BD87" s="507"/>
      <c r="BE87" s="507"/>
      <c r="BF87" s="507"/>
      <c r="BG87" s="507"/>
      <c r="BH87" s="507"/>
      <c r="BI87" s="507"/>
      <c r="BJ87" s="507"/>
      <c r="BK87" s="507"/>
      <c r="BL87" s="507"/>
      <c r="BM87" s="507"/>
      <c r="BN87" s="507"/>
      <c r="BO87" s="507"/>
      <c r="BP87" s="507"/>
      <c r="BQ87" s="507"/>
      <c r="BR87" s="507"/>
      <c r="BS87" s="507"/>
      <c r="BT87" s="507"/>
      <c r="BU87" s="507"/>
      <c r="BV87" s="507"/>
      <c r="BW87" s="507"/>
      <c r="BX87" s="507"/>
      <c r="BY87" s="507"/>
      <c r="BZ87" s="507"/>
      <c r="CA87" s="507"/>
      <c r="CB87" s="507"/>
      <c r="CC87" s="507"/>
      <c r="CD87" s="507"/>
      <c r="CE87" s="507"/>
      <c r="CF87" s="507"/>
      <c r="CG87" s="507"/>
      <c r="CH87" s="507"/>
      <c r="CI87" s="507"/>
      <c r="CJ87" s="507"/>
      <c r="CK87" s="507"/>
      <c r="CL87" s="507"/>
      <c r="CM87" s="507"/>
      <c r="CN87" s="507"/>
      <c r="CO87" s="507"/>
      <c r="CP87" s="507"/>
      <c r="CQ87" s="507"/>
      <c r="CR87" s="507"/>
      <c r="CS87" s="507"/>
      <c r="CT87" s="507"/>
      <c r="CU87" s="507"/>
      <c r="CV87" s="507"/>
      <c r="CW87" s="507"/>
      <c r="CX87" s="507"/>
      <c r="CY87" s="507"/>
      <c r="CZ87" s="507"/>
      <c r="DA87" s="507"/>
      <c r="DB87" s="507"/>
      <c r="DC87" s="507"/>
      <c r="DD87" s="507"/>
      <c r="DE87" s="507"/>
      <c r="DF87" s="507"/>
      <c r="DG87" s="507"/>
      <c r="DH87" s="507"/>
      <c r="DI87" s="507"/>
      <c r="DJ87" s="507"/>
      <c r="DK87" s="507"/>
      <c r="DL87" s="507"/>
      <c r="DM87" s="507"/>
      <c r="DN87" s="507"/>
      <c r="DO87" s="507"/>
      <c r="DP87" s="507"/>
      <c r="DQ87" s="507"/>
      <c r="DR87" s="507"/>
      <c r="DS87" s="507"/>
      <c r="DT87" s="507"/>
      <c r="DU87" s="507"/>
      <c r="DV87" s="507"/>
      <c r="DW87" s="507"/>
      <c r="DX87" s="507"/>
      <c r="DY87" s="507"/>
      <c r="DZ87" s="507"/>
      <c r="EA87" s="507"/>
      <c r="EB87" s="507"/>
      <c r="EC87" s="507"/>
      <c r="ED87" s="507"/>
      <c r="EE87" s="507"/>
      <c r="EF87" s="507"/>
      <c r="EG87" s="507"/>
      <c r="EH87" s="507"/>
      <c r="EI87" s="507"/>
      <c r="EJ87" s="507"/>
      <c r="EK87" s="507"/>
      <c r="EL87" s="507"/>
      <c r="EM87" s="507"/>
      <c r="EN87" s="507"/>
      <c r="EO87" s="507"/>
      <c r="EP87" s="507"/>
      <c r="EQ87" s="507"/>
      <c r="ER87" s="507"/>
      <c r="ES87" s="507"/>
      <c r="ET87" s="507"/>
      <c r="EU87" s="507"/>
      <c r="EV87" s="507"/>
      <c r="EW87" s="507"/>
      <c r="EX87" s="507"/>
      <c r="EY87" s="507"/>
      <c r="EZ87" s="507"/>
      <c r="FA87" s="507"/>
      <c r="FB87" s="507"/>
      <c r="FC87" s="507"/>
      <c r="FD87" s="507"/>
      <c r="FE87" s="507"/>
      <c r="FF87" s="507"/>
      <c r="FG87" s="507"/>
      <c r="FH87" s="507"/>
      <c r="FI87" s="507"/>
      <c r="FJ87" s="507"/>
      <c r="FK87" s="507"/>
      <c r="FL87" s="507"/>
      <c r="FM87" s="507"/>
      <c r="FN87" s="507"/>
      <c r="FO87" s="507"/>
      <c r="FP87" s="507"/>
      <c r="FQ87" s="507"/>
      <c r="FR87" s="507"/>
      <c r="FS87" s="507"/>
      <c r="FT87" s="507"/>
      <c r="FU87" s="507"/>
      <c r="FV87" s="507"/>
      <c r="FW87" s="507"/>
      <c r="FX87" s="507"/>
      <c r="FY87" s="507"/>
      <c r="FZ87" s="507"/>
      <c r="GA87" s="507"/>
      <c r="GB87" s="507"/>
      <c r="GC87" s="507"/>
      <c r="GD87" s="507"/>
      <c r="GE87" s="507"/>
      <c r="GF87" s="507"/>
      <c r="GG87" s="507"/>
      <c r="GH87" s="507"/>
      <c r="GI87" s="507"/>
      <c r="GJ87" s="507"/>
      <c r="GK87" s="507"/>
      <c r="GL87" s="507"/>
      <c r="GM87" s="507"/>
      <c r="GN87" s="507"/>
      <c r="GO87" s="507"/>
      <c r="GP87" s="507"/>
      <c r="GQ87" s="507"/>
      <c r="GR87" s="507"/>
      <c r="GS87" s="507"/>
      <c r="GT87" s="507"/>
      <c r="GU87" s="507"/>
      <c r="GV87" s="507"/>
      <c r="GW87" s="507"/>
      <c r="GX87" s="507"/>
      <c r="GY87" s="507"/>
      <c r="GZ87" s="507"/>
      <c r="HA87" s="507"/>
      <c r="HB87" s="507"/>
      <c r="HC87" s="507"/>
      <c r="HD87" s="507"/>
      <c r="HE87" s="507"/>
      <c r="HF87" s="507"/>
      <c r="HG87" s="507"/>
      <c r="HH87" s="507"/>
      <c r="HI87" s="507"/>
      <c r="HJ87" s="507"/>
      <c r="HK87" s="507"/>
      <c r="HL87" s="507"/>
      <c r="HM87" s="507"/>
      <c r="HN87" s="507"/>
      <c r="HO87" s="507"/>
      <c r="HP87" s="507"/>
      <c r="HQ87" s="507"/>
      <c r="HR87" s="507"/>
      <c r="HS87" s="507"/>
      <c r="HT87" s="507"/>
      <c r="HU87" s="507"/>
      <c r="HV87" s="507"/>
      <c r="HW87" s="507"/>
      <c r="HX87" s="507"/>
      <c r="HY87" s="507"/>
      <c r="HZ87" s="507"/>
      <c r="IA87" s="507"/>
      <c r="IB87" s="507"/>
      <c r="IC87" s="507"/>
      <c r="ID87" s="507"/>
      <c r="IE87" s="507"/>
      <c r="IF87" s="507"/>
      <c r="IG87" s="507"/>
      <c r="IH87" s="507"/>
      <c r="II87" s="507"/>
      <c r="IJ87" s="507"/>
      <c r="IK87" s="507"/>
      <c r="IL87" s="507"/>
      <c r="IM87" s="507"/>
      <c r="IN87" s="507"/>
      <c r="IO87" s="507"/>
      <c r="IP87" s="507"/>
      <c r="IQ87" s="507"/>
      <c r="IR87" s="507"/>
      <c r="IS87" s="507"/>
      <c r="IT87" s="507"/>
      <c r="IU87" s="507"/>
    </row>
    <row r="88" spans="1:255" x14ac:dyDescent="0.2">
      <c r="A88" s="409">
        <v>9366.35</v>
      </c>
      <c r="B88" s="715" t="s">
        <v>18</v>
      </c>
      <c r="C88" s="708" t="s">
        <v>604</v>
      </c>
      <c r="D88" s="504" t="s">
        <v>605</v>
      </c>
      <c r="E88" s="710">
        <v>7527.81</v>
      </c>
      <c r="F88" s="711">
        <v>1836.43</v>
      </c>
      <c r="G88" s="712"/>
      <c r="H88" s="2712">
        <f t="shared" si="1"/>
        <v>9364.24</v>
      </c>
      <c r="I88" s="286"/>
      <c r="J88" s="286"/>
      <c r="K88" s="507"/>
      <c r="L88" s="76"/>
      <c r="M88" s="706"/>
      <c r="N88" s="675"/>
      <c r="O88" s="675"/>
      <c r="P88" s="675"/>
      <c r="Q88" s="675"/>
      <c r="R88" s="507"/>
      <c r="S88" s="507"/>
      <c r="T88" s="507"/>
      <c r="U88" s="507"/>
      <c r="V88" s="507"/>
      <c r="W88" s="507"/>
      <c r="X88" s="507"/>
      <c r="Y88" s="507"/>
      <c r="Z88" s="507"/>
      <c r="AA88" s="507"/>
      <c r="AB88" s="507"/>
      <c r="AC88" s="507"/>
      <c r="AD88" s="507"/>
      <c r="AE88" s="507"/>
      <c r="AF88" s="507"/>
      <c r="AG88" s="507"/>
      <c r="AH88" s="507"/>
      <c r="AI88" s="507"/>
      <c r="AJ88" s="507"/>
      <c r="AK88" s="507"/>
      <c r="AL88" s="507"/>
      <c r="AM88" s="507"/>
      <c r="AN88" s="507"/>
      <c r="AO88" s="507"/>
      <c r="AP88" s="507"/>
      <c r="AQ88" s="507"/>
      <c r="AR88" s="507"/>
      <c r="AS88" s="507"/>
      <c r="AT88" s="507"/>
      <c r="AU88" s="507"/>
      <c r="AV88" s="507"/>
      <c r="AW88" s="507"/>
      <c r="AX88" s="507"/>
      <c r="AY88" s="507"/>
      <c r="AZ88" s="507"/>
      <c r="BA88" s="507"/>
      <c r="BB88" s="507"/>
      <c r="BC88" s="507"/>
      <c r="BD88" s="507"/>
      <c r="BE88" s="507"/>
      <c r="BF88" s="507"/>
      <c r="BG88" s="507"/>
      <c r="BH88" s="507"/>
      <c r="BI88" s="507"/>
      <c r="BJ88" s="507"/>
      <c r="BK88" s="507"/>
      <c r="BL88" s="507"/>
      <c r="BM88" s="507"/>
      <c r="BN88" s="507"/>
      <c r="BO88" s="507"/>
      <c r="BP88" s="507"/>
      <c r="BQ88" s="507"/>
      <c r="BR88" s="507"/>
      <c r="BS88" s="507"/>
      <c r="BT88" s="507"/>
      <c r="BU88" s="507"/>
      <c r="BV88" s="507"/>
      <c r="BW88" s="507"/>
      <c r="BX88" s="507"/>
      <c r="BY88" s="507"/>
      <c r="BZ88" s="507"/>
      <c r="CA88" s="507"/>
      <c r="CB88" s="507"/>
      <c r="CC88" s="507"/>
      <c r="CD88" s="507"/>
      <c r="CE88" s="507"/>
      <c r="CF88" s="507"/>
      <c r="CG88" s="507"/>
      <c r="CH88" s="507"/>
      <c r="CI88" s="507"/>
      <c r="CJ88" s="507"/>
      <c r="CK88" s="507"/>
      <c r="CL88" s="507"/>
      <c r="CM88" s="507"/>
      <c r="CN88" s="507"/>
      <c r="CO88" s="507"/>
      <c r="CP88" s="507"/>
      <c r="CQ88" s="507"/>
      <c r="CR88" s="507"/>
      <c r="CS88" s="507"/>
      <c r="CT88" s="507"/>
      <c r="CU88" s="507"/>
      <c r="CV88" s="507"/>
      <c r="CW88" s="507"/>
      <c r="CX88" s="507"/>
      <c r="CY88" s="507"/>
      <c r="CZ88" s="507"/>
      <c r="DA88" s="507"/>
      <c r="DB88" s="507"/>
      <c r="DC88" s="507"/>
      <c r="DD88" s="507"/>
      <c r="DE88" s="507"/>
      <c r="DF88" s="507"/>
      <c r="DG88" s="507"/>
      <c r="DH88" s="507"/>
      <c r="DI88" s="507"/>
      <c r="DJ88" s="507"/>
      <c r="DK88" s="507"/>
      <c r="DL88" s="507"/>
      <c r="DM88" s="507"/>
      <c r="DN88" s="507"/>
      <c r="DO88" s="507"/>
      <c r="DP88" s="507"/>
      <c r="DQ88" s="507"/>
      <c r="DR88" s="507"/>
      <c r="DS88" s="507"/>
      <c r="DT88" s="507"/>
      <c r="DU88" s="507"/>
      <c r="DV88" s="507"/>
      <c r="DW88" s="507"/>
      <c r="DX88" s="507"/>
      <c r="DY88" s="507"/>
      <c r="DZ88" s="507"/>
      <c r="EA88" s="507"/>
      <c r="EB88" s="507"/>
      <c r="EC88" s="507"/>
      <c r="ED88" s="507"/>
      <c r="EE88" s="507"/>
      <c r="EF88" s="507"/>
      <c r="EG88" s="507"/>
      <c r="EH88" s="507"/>
      <c r="EI88" s="507"/>
      <c r="EJ88" s="507"/>
      <c r="EK88" s="507"/>
      <c r="EL88" s="507"/>
      <c r="EM88" s="507"/>
      <c r="EN88" s="507"/>
      <c r="EO88" s="507"/>
      <c r="EP88" s="507"/>
      <c r="EQ88" s="507"/>
      <c r="ER88" s="507"/>
      <c r="ES88" s="507"/>
      <c r="ET88" s="507"/>
      <c r="EU88" s="507"/>
      <c r="EV88" s="507"/>
      <c r="EW88" s="507"/>
      <c r="EX88" s="507"/>
      <c r="EY88" s="507"/>
      <c r="EZ88" s="507"/>
      <c r="FA88" s="507"/>
      <c r="FB88" s="507"/>
      <c r="FC88" s="507"/>
      <c r="FD88" s="507"/>
      <c r="FE88" s="507"/>
      <c r="FF88" s="507"/>
      <c r="FG88" s="507"/>
      <c r="FH88" s="507"/>
      <c r="FI88" s="507"/>
      <c r="FJ88" s="507"/>
      <c r="FK88" s="507"/>
      <c r="FL88" s="507"/>
      <c r="FM88" s="507"/>
      <c r="FN88" s="507"/>
      <c r="FO88" s="507"/>
      <c r="FP88" s="507"/>
      <c r="FQ88" s="507"/>
      <c r="FR88" s="507"/>
      <c r="FS88" s="507"/>
      <c r="FT88" s="507"/>
      <c r="FU88" s="507"/>
      <c r="FV88" s="507"/>
      <c r="FW88" s="507"/>
      <c r="FX88" s="507"/>
      <c r="FY88" s="507"/>
      <c r="FZ88" s="507"/>
      <c r="GA88" s="507"/>
      <c r="GB88" s="507"/>
      <c r="GC88" s="507"/>
      <c r="GD88" s="507"/>
      <c r="GE88" s="507"/>
      <c r="GF88" s="507"/>
      <c r="GG88" s="507"/>
      <c r="GH88" s="507"/>
      <c r="GI88" s="507"/>
      <c r="GJ88" s="507"/>
      <c r="GK88" s="507"/>
      <c r="GL88" s="507"/>
      <c r="GM88" s="507"/>
      <c r="GN88" s="507"/>
      <c r="GO88" s="507"/>
      <c r="GP88" s="507"/>
      <c r="GQ88" s="507"/>
      <c r="GR88" s="507"/>
      <c r="GS88" s="507"/>
      <c r="GT88" s="507"/>
      <c r="GU88" s="507"/>
      <c r="GV88" s="507"/>
      <c r="GW88" s="507"/>
      <c r="GX88" s="507"/>
      <c r="GY88" s="507"/>
      <c r="GZ88" s="507"/>
      <c r="HA88" s="507"/>
      <c r="HB88" s="507"/>
      <c r="HC88" s="507"/>
      <c r="HD88" s="507"/>
      <c r="HE88" s="507"/>
      <c r="HF88" s="507"/>
      <c r="HG88" s="507"/>
      <c r="HH88" s="507"/>
      <c r="HI88" s="507"/>
      <c r="HJ88" s="507"/>
      <c r="HK88" s="507"/>
      <c r="HL88" s="507"/>
      <c r="HM88" s="507"/>
      <c r="HN88" s="507"/>
      <c r="HO88" s="507"/>
      <c r="HP88" s="507"/>
      <c r="HQ88" s="507"/>
      <c r="HR88" s="507"/>
      <c r="HS88" s="507"/>
      <c r="HT88" s="507"/>
      <c r="HU88" s="507"/>
      <c r="HV88" s="507"/>
      <c r="HW88" s="507"/>
      <c r="HX88" s="507"/>
      <c r="HY88" s="507"/>
      <c r="HZ88" s="507"/>
      <c r="IA88" s="507"/>
      <c r="IB88" s="507"/>
      <c r="IC88" s="507"/>
      <c r="ID88" s="507"/>
      <c r="IE88" s="507"/>
      <c r="IF88" s="507"/>
      <c r="IG88" s="507"/>
      <c r="IH88" s="507"/>
      <c r="II88" s="507"/>
      <c r="IJ88" s="507"/>
      <c r="IK88" s="507"/>
      <c r="IL88" s="507"/>
      <c r="IM88" s="507"/>
      <c r="IN88" s="507"/>
      <c r="IO88" s="507"/>
      <c r="IP88" s="507"/>
      <c r="IQ88" s="507"/>
      <c r="IR88" s="507"/>
      <c r="IS88" s="507"/>
      <c r="IT88" s="507"/>
      <c r="IU88" s="507"/>
    </row>
    <row r="89" spans="1:255" x14ac:dyDescent="0.2">
      <c r="A89" s="409">
        <v>3344.21</v>
      </c>
      <c r="B89" s="715" t="s">
        <v>18</v>
      </c>
      <c r="C89" s="708" t="s">
        <v>606</v>
      </c>
      <c r="D89" s="504" t="s">
        <v>607</v>
      </c>
      <c r="E89" s="710">
        <v>3203.43</v>
      </c>
      <c r="F89" s="711">
        <v>308.47000000000003</v>
      </c>
      <c r="G89" s="712"/>
      <c r="H89" s="2712">
        <f t="shared" si="1"/>
        <v>3511.8999999999996</v>
      </c>
      <c r="I89" s="286"/>
      <c r="J89" s="286"/>
      <c r="K89" s="507"/>
      <c r="L89" s="76"/>
      <c r="M89" s="706"/>
      <c r="N89" s="675"/>
      <c r="O89" s="675"/>
      <c r="P89" s="675"/>
      <c r="Q89" s="675"/>
      <c r="R89" s="507"/>
      <c r="S89" s="507"/>
      <c r="T89" s="507"/>
      <c r="U89" s="507"/>
      <c r="V89" s="507"/>
      <c r="W89" s="507"/>
      <c r="X89" s="507"/>
      <c r="Y89" s="507"/>
      <c r="Z89" s="507"/>
      <c r="AA89" s="507"/>
      <c r="AB89" s="507"/>
      <c r="AC89" s="507"/>
      <c r="AD89" s="507"/>
      <c r="AE89" s="507"/>
      <c r="AF89" s="507"/>
      <c r="AG89" s="507"/>
      <c r="AH89" s="507"/>
      <c r="AI89" s="507"/>
      <c r="AJ89" s="507"/>
      <c r="AK89" s="507"/>
      <c r="AL89" s="507"/>
      <c r="AM89" s="507"/>
      <c r="AN89" s="507"/>
      <c r="AO89" s="507"/>
      <c r="AP89" s="507"/>
      <c r="AQ89" s="507"/>
      <c r="AR89" s="507"/>
      <c r="AS89" s="507"/>
      <c r="AT89" s="507"/>
      <c r="AU89" s="507"/>
      <c r="AV89" s="507"/>
      <c r="AW89" s="507"/>
      <c r="AX89" s="507"/>
      <c r="AY89" s="507"/>
      <c r="AZ89" s="507"/>
      <c r="BA89" s="507"/>
      <c r="BB89" s="507"/>
      <c r="BC89" s="507"/>
      <c r="BD89" s="507"/>
      <c r="BE89" s="507"/>
      <c r="BF89" s="507"/>
      <c r="BG89" s="507"/>
      <c r="BH89" s="507"/>
      <c r="BI89" s="507"/>
      <c r="BJ89" s="507"/>
      <c r="BK89" s="507"/>
      <c r="BL89" s="507"/>
      <c r="BM89" s="507"/>
      <c r="BN89" s="507"/>
      <c r="BO89" s="507"/>
      <c r="BP89" s="507"/>
      <c r="BQ89" s="507"/>
      <c r="BR89" s="507"/>
      <c r="BS89" s="507"/>
      <c r="BT89" s="507"/>
      <c r="BU89" s="507"/>
      <c r="BV89" s="507"/>
      <c r="BW89" s="507"/>
      <c r="BX89" s="507"/>
      <c r="BY89" s="507"/>
      <c r="BZ89" s="507"/>
      <c r="CA89" s="507"/>
      <c r="CB89" s="507"/>
      <c r="CC89" s="507"/>
      <c r="CD89" s="507"/>
      <c r="CE89" s="507"/>
      <c r="CF89" s="507"/>
      <c r="CG89" s="507"/>
      <c r="CH89" s="507"/>
      <c r="CI89" s="507"/>
      <c r="CJ89" s="507"/>
      <c r="CK89" s="507"/>
      <c r="CL89" s="507"/>
      <c r="CM89" s="507"/>
      <c r="CN89" s="507"/>
      <c r="CO89" s="507"/>
      <c r="CP89" s="507"/>
      <c r="CQ89" s="507"/>
      <c r="CR89" s="507"/>
      <c r="CS89" s="507"/>
      <c r="CT89" s="507"/>
      <c r="CU89" s="507"/>
      <c r="CV89" s="507"/>
      <c r="CW89" s="507"/>
      <c r="CX89" s="507"/>
      <c r="CY89" s="507"/>
      <c r="CZ89" s="507"/>
      <c r="DA89" s="507"/>
      <c r="DB89" s="507"/>
      <c r="DC89" s="507"/>
      <c r="DD89" s="507"/>
      <c r="DE89" s="507"/>
      <c r="DF89" s="507"/>
      <c r="DG89" s="507"/>
      <c r="DH89" s="507"/>
      <c r="DI89" s="507"/>
      <c r="DJ89" s="507"/>
      <c r="DK89" s="507"/>
      <c r="DL89" s="507"/>
      <c r="DM89" s="507"/>
      <c r="DN89" s="507"/>
      <c r="DO89" s="507"/>
      <c r="DP89" s="507"/>
      <c r="DQ89" s="507"/>
      <c r="DR89" s="507"/>
      <c r="DS89" s="507"/>
      <c r="DT89" s="507"/>
      <c r="DU89" s="507"/>
      <c r="DV89" s="507"/>
      <c r="DW89" s="507"/>
      <c r="DX89" s="507"/>
      <c r="DY89" s="507"/>
      <c r="DZ89" s="507"/>
      <c r="EA89" s="507"/>
      <c r="EB89" s="507"/>
      <c r="EC89" s="507"/>
      <c r="ED89" s="507"/>
      <c r="EE89" s="507"/>
      <c r="EF89" s="507"/>
      <c r="EG89" s="507"/>
      <c r="EH89" s="507"/>
      <c r="EI89" s="507"/>
      <c r="EJ89" s="507"/>
      <c r="EK89" s="507"/>
      <c r="EL89" s="507"/>
      <c r="EM89" s="507"/>
      <c r="EN89" s="507"/>
      <c r="EO89" s="507"/>
      <c r="EP89" s="507"/>
      <c r="EQ89" s="507"/>
      <c r="ER89" s="507"/>
      <c r="ES89" s="507"/>
      <c r="ET89" s="507"/>
      <c r="EU89" s="507"/>
      <c r="EV89" s="507"/>
      <c r="EW89" s="507"/>
      <c r="EX89" s="507"/>
      <c r="EY89" s="507"/>
      <c r="EZ89" s="507"/>
      <c r="FA89" s="507"/>
      <c r="FB89" s="507"/>
      <c r="FC89" s="507"/>
      <c r="FD89" s="507"/>
      <c r="FE89" s="507"/>
      <c r="FF89" s="507"/>
      <c r="FG89" s="507"/>
      <c r="FH89" s="507"/>
      <c r="FI89" s="507"/>
      <c r="FJ89" s="507"/>
      <c r="FK89" s="507"/>
      <c r="FL89" s="507"/>
      <c r="FM89" s="507"/>
      <c r="FN89" s="507"/>
      <c r="FO89" s="507"/>
      <c r="FP89" s="507"/>
      <c r="FQ89" s="507"/>
      <c r="FR89" s="507"/>
      <c r="FS89" s="507"/>
      <c r="FT89" s="507"/>
      <c r="FU89" s="507"/>
      <c r="FV89" s="507"/>
      <c r="FW89" s="507"/>
      <c r="FX89" s="507"/>
      <c r="FY89" s="507"/>
      <c r="FZ89" s="507"/>
      <c r="GA89" s="507"/>
      <c r="GB89" s="507"/>
      <c r="GC89" s="507"/>
      <c r="GD89" s="507"/>
      <c r="GE89" s="507"/>
      <c r="GF89" s="507"/>
      <c r="GG89" s="507"/>
      <c r="GH89" s="507"/>
      <c r="GI89" s="507"/>
      <c r="GJ89" s="507"/>
      <c r="GK89" s="507"/>
      <c r="GL89" s="507"/>
      <c r="GM89" s="507"/>
      <c r="GN89" s="507"/>
      <c r="GO89" s="507"/>
      <c r="GP89" s="507"/>
      <c r="GQ89" s="507"/>
      <c r="GR89" s="507"/>
      <c r="GS89" s="507"/>
      <c r="GT89" s="507"/>
      <c r="GU89" s="507"/>
      <c r="GV89" s="507"/>
      <c r="GW89" s="507"/>
      <c r="GX89" s="507"/>
      <c r="GY89" s="507"/>
      <c r="GZ89" s="507"/>
      <c r="HA89" s="507"/>
      <c r="HB89" s="507"/>
      <c r="HC89" s="507"/>
      <c r="HD89" s="507"/>
      <c r="HE89" s="507"/>
      <c r="HF89" s="507"/>
      <c r="HG89" s="507"/>
      <c r="HH89" s="507"/>
      <c r="HI89" s="507"/>
      <c r="HJ89" s="507"/>
      <c r="HK89" s="507"/>
      <c r="HL89" s="507"/>
      <c r="HM89" s="507"/>
      <c r="HN89" s="507"/>
      <c r="HO89" s="507"/>
      <c r="HP89" s="507"/>
      <c r="HQ89" s="507"/>
      <c r="HR89" s="507"/>
      <c r="HS89" s="507"/>
      <c r="HT89" s="507"/>
      <c r="HU89" s="507"/>
      <c r="HV89" s="507"/>
      <c r="HW89" s="507"/>
      <c r="HX89" s="507"/>
      <c r="HY89" s="507"/>
      <c r="HZ89" s="507"/>
      <c r="IA89" s="507"/>
      <c r="IB89" s="507"/>
      <c r="IC89" s="507"/>
      <c r="ID89" s="507"/>
      <c r="IE89" s="507"/>
      <c r="IF89" s="507"/>
      <c r="IG89" s="507"/>
      <c r="IH89" s="507"/>
      <c r="II89" s="507"/>
      <c r="IJ89" s="507"/>
      <c r="IK89" s="507"/>
      <c r="IL89" s="507"/>
      <c r="IM89" s="507"/>
      <c r="IN89" s="507"/>
      <c r="IO89" s="507"/>
      <c r="IP89" s="507"/>
      <c r="IQ89" s="507"/>
      <c r="IR89" s="507"/>
      <c r="IS89" s="507"/>
      <c r="IT89" s="507"/>
      <c r="IU89" s="507"/>
    </row>
    <row r="90" spans="1:255" x14ac:dyDescent="0.2">
      <c r="A90" s="409">
        <v>486.63</v>
      </c>
      <c r="B90" s="715" t="s">
        <v>18</v>
      </c>
      <c r="C90" s="708" t="s">
        <v>608</v>
      </c>
      <c r="D90" s="504" t="s">
        <v>609</v>
      </c>
      <c r="E90" s="710">
        <v>417.61</v>
      </c>
      <c r="F90" s="711">
        <v>29.5</v>
      </c>
      <c r="G90" s="712"/>
      <c r="H90" s="2712">
        <f t="shared" si="1"/>
        <v>447.11</v>
      </c>
      <c r="I90" s="286"/>
      <c r="J90" s="286"/>
      <c r="K90" s="507"/>
      <c r="L90" s="76"/>
      <c r="M90" s="706"/>
      <c r="N90" s="675"/>
      <c r="O90" s="675"/>
      <c r="P90" s="675"/>
      <c r="Q90" s="675"/>
      <c r="R90" s="507"/>
      <c r="S90" s="507"/>
      <c r="T90" s="507"/>
      <c r="U90" s="507"/>
      <c r="V90" s="507"/>
      <c r="W90" s="507"/>
      <c r="X90" s="507"/>
      <c r="Y90" s="507"/>
      <c r="Z90" s="507"/>
      <c r="AA90" s="507"/>
      <c r="AB90" s="507"/>
      <c r="AC90" s="507"/>
      <c r="AD90" s="507"/>
      <c r="AE90" s="507"/>
      <c r="AF90" s="507"/>
      <c r="AG90" s="507"/>
      <c r="AH90" s="507"/>
      <c r="AI90" s="507"/>
      <c r="AJ90" s="507"/>
      <c r="AK90" s="507"/>
      <c r="AL90" s="507"/>
      <c r="AM90" s="507"/>
      <c r="AN90" s="507"/>
      <c r="AO90" s="507"/>
      <c r="AP90" s="507"/>
      <c r="AQ90" s="507"/>
      <c r="AR90" s="507"/>
      <c r="AS90" s="507"/>
      <c r="AT90" s="507"/>
      <c r="AU90" s="507"/>
      <c r="AV90" s="507"/>
      <c r="AW90" s="507"/>
      <c r="AX90" s="507"/>
      <c r="AY90" s="507"/>
      <c r="AZ90" s="507"/>
      <c r="BA90" s="507"/>
      <c r="BB90" s="507"/>
      <c r="BC90" s="507"/>
      <c r="BD90" s="507"/>
      <c r="BE90" s="507"/>
      <c r="BF90" s="507"/>
      <c r="BG90" s="507"/>
      <c r="BH90" s="507"/>
      <c r="BI90" s="507"/>
      <c r="BJ90" s="507"/>
      <c r="BK90" s="507"/>
      <c r="BL90" s="507"/>
      <c r="BM90" s="507"/>
      <c r="BN90" s="507"/>
      <c r="BO90" s="507"/>
      <c r="BP90" s="507"/>
      <c r="BQ90" s="507"/>
      <c r="BR90" s="507"/>
      <c r="BS90" s="507"/>
      <c r="BT90" s="507"/>
      <c r="BU90" s="507"/>
      <c r="BV90" s="507"/>
      <c r="BW90" s="507"/>
      <c r="BX90" s="507"/>
      <c r="BY90" s="507"/>
      <c r="BZ90" s="507"/>
      <c r="CA90" s="507"/>
      <c r="CB90" s="507"/>
      <c r="CC90" s="507"/>
      <c r="CD90" s="507"/>
      <c r="CE90" s="507"/>
      <c r="CF90" s="507"/>
      <c r="CG90" s="507"/>
      <c r="CH90" s="507"/>
      <c r="CI90" s="507"/>
      <c r="CJ90" s="507"/>
      <c r="CK90" s="507"/>
      <c r="CL90" s="507"/>
      <c r="CM90" s="507"/>
      <c r="CN90" s="507"/>
      <c r="CO90" s="507"/>
      <c r="CP90" s="507"/>
      <c r="CQ90" s="507"/>
      <c r="CR90" s="507"/>
      <c r="CS90" s="507"/>
      <c r="CT90" s="507"/>
      <c r="CU90" s="507"/>
      <c r="CV90" s="507"/>
      <c r="CW90" s="507"/>
      <c r="CX90" s="507"/>
      <c r="CY90" s="507"/>
      <c r="CZ90" s="507"/>
      <c r="DA90" s="507"/>
      <c r="DB90" s="507"/>
      <c r="DC90" s="507"/>
      <c r="DD90" s="507"/>
      <c r="DE90" s="507"/>
      <c r="DF90" s="507"/>
      <c r="DG90" s="507"/>
      <c r="DH90" s="507"/>
      <c r="DI90" s="507"/>
      <c r="DJ90" s="507"/>
      <c r="DK90" s="507"/>
      <c r="DL90" s="507"/>
      <c r="DM90" s="507"/>
      <c r="DN90" s="507"/>
      <c r="DO90" s="507"/>
      <c r="DP90" s="507"/>
      <c r="DQ90" s="507"/>
      <c r="DR90" s="507"/>
      <c r="DS90" s="507"/>
      <c r="DT90" s="507"/>
      <c r="DU90" s="507"/>
      <c r="DV90" s="507"/>
      <c r="DW90" s="507"/>
      <c r="DX90" s="507"/>
      <c r="DY90" s="507"/>
      <c r="DZ90" s="507"/>
      <c r="EA90" s="507"/>
      <c r="EB90" s="507"/>
      <c r="EC90" s="507"/>
      <c r="ED90" s="507"/>
      <c r="EE90" s="507"/>
      <c r="EF90" s="507"/>
      <c r="EG90" s="507"/>
      <c r="EH90" s="507"/>
      <c r="EI90" s="507"/>
      <c r="EJ90" s="507"/>
      <c r="EK90" s="507"/>
      <c r="EL90" s="507"/>
      <c r="EM90" s="507"/>
      <c r="EN90" s="507"/>
      <c r="EO90" s="507"/>
      <c r="EP90" s="507"/>
      <c r="EQ90" s="507"/>
      <c r="ER90" s="507"/>
      <c r="ES90" s="507"/>
      <c r="ET90" s="507"/>
      <c r="EU90" s="507"/>
      <c r="EV90" s="507"/>
      <c r="EW90" s="507"/>
      <c r="EX90" s="507"/>
      <c r="EY90" s="507"/>
      <c r="EZ90" s="507"/>
      <c r="FA90" s="507"/>
      <c r="FB90" s="507"/>
      <c r="FC90" s="507"/>
      <c r="FD90" s="507"/>
      <c r="FE90" s="507"/>
      <c r="FF90" s="507"/>
      <c r="FG90" s="507"/>
      <c r="FH90" s="507"/>
      <c r="FI90" s="507"/>
      <c r="FJ90" s="507"/>
      <c r="FK90" s="507"/>
      <c r="FL90" s="507"/>
      <c r="FM90" s="507"/>
      <c r="FN90" s="507"/>
      <c r="FO90" s="507"/>
      <c r="FP90" s="507"/>
      <c r="FQ90" s="507"/>
      <c r="FR90" s="507"/>
      <c r="FS90" s="507"/>
      <c r="FT90" s="507"/>
      <c r="FU90" s="507"/>
      <c r="FV90" s="507"/>
      <c r="FW90" s="507"/>
      <c r="FX90" s="507"/>
      <c r="FY90" s="507"/>
      <c r="FZ90" s="507"/>
      <c r="GA90" s="507"/>
      <c r="GB90" s="507"/>
      <c r="GC90" s="507"/>
      <c r="GD90" s="507"/>
      <c r="GE90" s="507"/>
      <c r="GF90" s="507"/>
      <c r="GG90" s="507"/>
      <c r="GH90" s="507"/>
      <c r="GI90" s="507"/>
      <c r="GJ90" s="507"/>
      <c r="GK90" s="507"/>
      <c r="GL90" s="507"/>
      <c r="GM90" s="507"/>
      <c r="GN90" s="507"/>
      <c r="GO90" s="507"/>
      <c r="GP90" s="507"/>
      <c r="GQ90" s="507"/>
      <c r="GR90" s="507"/>
      <c r="GS90" s="507"/>
      <c r="GT90" s="507"/>
      <c r="GU90" s="507"/>
      <c r="GV90" s="507"/>
      <c r="GW90" s="507"/>
      <c r="GX90" s="507"/>
      <c r="GY90" s="507"/>
      <c r="GZ90" s="507"/>
      <c r="HA90" s="507"/>
      <c r="HB90" s="507"/>
      <c r="HC90" s="507"/>
      <c r="HD90" s="507"/>
      <c r="HE90" s="507"/>
      <c r="HF90" s="507"/>
      <c r="HG90" s="507"/>
      <c r="HH90" s="507"/>
      <c r="HI90" s="507"/>
      <c r="HJ90" s="507"/>
      <c r="HK90" s="507"/>
      <c r="HL90" s="507"/>
      <c r="HM90" s="507"/>
      <c r="HN90" s="507"/>
      <c r="HO90" s="507"/>
      <c r="HP90" s="507"/>
      <c r="HQ90" s="507"/>
      <c r="HR90" s="507"/>
      <c r="HS90" s="507"/>
      <c r="HT90" s="507"/>
      <c r="HU90" s="507"/>
      <c r="HV90" s="507"/>
      <c r="HW90" s="507"/>
      <c r="HX90" s="507"/>
      <c r="HY90" s="507"/>
      <c r="HZ90" s="507"/>
      <c r="IA90" s="507"/>
      <c r="IB90" s="507"/>
      <c r="IC90" s="507"/>
      <c r="ID90" s="507"/>
      <c r="IE90" s="507"/>
      <c r="IF90" s="507"/>
      <c r="IG90" s="507"/>
      <c r="IH90" s="507"/>
      <c r="II90" s="507"/>
      <c r="IJ90" s="507"/>
      <c r="IK90" s="507"/>
      <c r="IL90" s="507"/>
      <c r="IM90" s="507"/>
      <c r="IN90" s="507"/>
      <c r="IO90" s="507"/>
      <c r="IP90" s="507"/>
      <c r="IQ90" s="507"/>
      <c r="IR90" s="507"/>
      <c r="IS90" s="507"/>
      <c r="IT90" s="507"/>
      <c r="IU90" s="507"/>
    </row>
    <row r="91" spans="1:255" x14ac:dyDescent="0.2">
      <c r="A91" s="409">
        <v>631.57000000000005</v>
      </c>
      <c r="B91" s="715" t="s">
        <v>18</v>
      </c>
      <c r="C91" s="708" t="s">
        <v>610</v>
      </c>
      <c r="D91" s="504" t="s">
        <v>611</v>
      </c>
      <c r="E91" s="710">
        <v>720.32</v>
      </c>
      <c r="F91" s="711">
        <v>0</v>
      </c>
      <c r="G91" s="712"/>
      <c r="H91" s="2712">
        <f t="shared" si="1"/>
        <v>720.32</v>
      </c>
      <c r="I91" s="286"/>
      <c r="J91" s="286"/>
      <c r="K91" s="507"/>
      <c r="L91" s="76"/>
      <c r="M91" s="706"/>
      <c r="N91" s="675"/>
      <c r="O91" s="675"/>
      <c r="P91" s="675"/>
      <c r="Q91" s="675"/>
      <c r="R91" s="507"/>
      <c r="S91" s="507"/>
      <c r="T91" s="507"/>
      <c r="U91" s="507"/>
      <c r="V91" s="507"/>
      <c r="W91" s="507"/>
      <c r="X91" s="507"/>
      <c r="Y91" s="507"/>
      <c r="Z91" s="507"/>
      <c r="AA91" s="507"/>
      <c r="AB91" s="507"/>
      <c r="AC91" s="507"/>
      <c r="AD91" s="507"/>
      <c r="AE91" s="507"/>
      <c r="AF91" s="507"/>
      <c r="AG91" s="507"/>
      <c r="AH91" s="507"/>
      <c r="AI91" s="507"/>
      <c r="AJ91" s="507"/>
      <c r="AK91" s="507"/>
      <c r="AL91" s="507"/>
      <c r="AM91" s="507"/>
      <c r="AN91" s="507"/>
      <c r="AO91" s="507"/>
      <c r="AP91" s="507"/>
      <c r="AQ91" s="507"/>
      <c r="AR91" s="507"/>
      <c r="AS91" s="507"/>
      <c r="AT91" s="507"/>
      <c r="AU91" s="507"/>
      <c r="AV91" s="507"/>
      <c r="AW91" s="507"/>
      <c r="AX91" s="507"/>
      <c r="AY91" s="507"/>
      <c r="AZ91" s="507"/>
      <c r="BA91" s="507"/>
      <c r="BB91" s="507"/>
      <c r="BC91" s="507"/>
      <c r="BD91" s="507"/>
      <c r="BE91" s="507"/>
      <c r="BF91" s="507"/>
      <c r="BG91" s="507"/>
      <c r="BH91" s="507"/>
      <c r="BI91" s="507"/>
      <c r="BJ91" s="507"/>
      <c r="BK91" s="507"/>
      <c r="BL91" s="507"/>
      <c r="BM91" s="507"/>
      <c r="BN91" s="507"/>
      <c r="BO91" s="507"/>
      <c r="BP91" s="507"/>
      <c r="BQ91" s="507"/>
      <c r="BR91" s="507"/>
      <c r="BS91" s="507"/>
      <c r="BT91" s="507"/>
      <c r="BU91" s="507"/>
      <c r="BV91" s="507"/>
      <c r="BW91" s="507"/>
      <c r="BX91" s="507"/>
      <c r="BY91" s="507"/>
      <c r="BZ91" s="507"/>
      <c r="CA91" s="507"/>
      <c r="CB91" s="507"/>
      <c r="CC91" s="507"/>
      <c r="CD91" s="507"/>
      <c r="CE91" s="507"/>
      <c r="CF91" s="507"/>
      <c r="CG91" s="507"/>
      <c r="CH91" s="507"/>
      <c r="CI91" s="507"/>
      <c r="CJ91" s="507"/>
      <c r="CK91" s="507"/>
      <c r="CL91" s="507"/>
      <c r="CM91" s="507"/>
      <c r="CN91" s="507"/>
      <c r="CO91" s="507"/>
      <c r="CP91" s="507"/>
      <c r="CQ91" s="507"/>
      <c r="CR91" s="507"/>
      <c r="CS91" s="507"/>
      <c r="CT91" s="507"/>
      <c r="CU91" s="507"/>
      <c r="CV91" s="507"/>
      <c r="CW91" s="507"/>
      <c r="CX91" s="507"/>
      <c r="CY91" s="507"/>
      <c r="CZ91" s="507"/>
      <c r="DA91" s="507"/>
      <c r="DB91" s="507"/>
      <c r="DC91" s="507"/>
      <c r="DD91" s="507"/>
      <c r="DE91" s="507"/>
      <c r="DF91" s="507"/>
      <c r="DG91" s="507"/>
      <c r="DH91" s="507"/>
      <c r="DI91" s="507"/>
      <c r="DJ91" s="507"/>
      <c r="DK91" s="507"/>
      <c r="DL91" s="507"/>
      <c r="DM91" s="507"/>
      <c r="DN91" s="507"/>
      <c r="DO91" s="507"/>
      <c r="DP91" s="507"/>
      <c r="DQ91" s="507"/>
      <c r="DR91" s="507"/>
      <c r="DS91" s="507"/>
      <c r="DT91" s="507"/>
      <c r="DU91" s="507"/>
      <c r="DV91" s="507"/>
      <c r="DW91" s="507"/>
      <c r="DX91" s="507"/>
      <c r="DY91" s="507"/>
      <c r="DZ91" s="507"/>
      <c r="EA91" s="507"/>
      <c r="EB91" s="507"/>
      <c r="EC91" s="507"/>
      <c r="ED91" s="507"/>
      <c r="EE91" s="507"/>
      <c r="EF91" s="507"/>
      <c r="EG91" s="507"/>
      <c r="EH91" s="507"/>
      <c r="EI91" s="507"/>
      <c r="EJ91" s="507"/>
      <c r="EK91" s="507"/>
      <c r="EL91" s="507"/>
      <c r="EM91" s="507"/>
      <c r="EN91" s="507"/>
      <c r="EO91" s="507"/>
      <c r="EP91" s="507"/>
      <c r="EQ91" s="507"/>
      <c r="ER91" s="507"/>
      <c r="ES91" s="507"/>
      <c r="ET91" s="507"/>
      <c r="EU91" s="507"/>
      <c r="EV91" s="507"/>
      <c r="EW91" s="507"/>
      <c r="EX91" s="507"/>
      <c r="EY91" s="507"/>
      <c r="EZ91" s="507"/>
      <c r="FA91" s="507"/>
      <c r="FB91" s="507"/>
      <c r="FC91" s="507"/>
      <c r="FD91" s="507"/>
      <c r="FE91" s="507"/>
      <c r="FF91" s="507"/>
      <c r="FG91" s="507"/>
      <c r="FH91" s="507"/>
      <c r="FI91" s="507"/>
      <c r="FJ91" s="507"/>
      <c r="FK91" s="507"/>
      <c r="FL91" s="507"/>
      <c r="FM91" s="507"/>
      <c r="FN91" s="507"/>
      <c r="FO91" s="507"/>
      <c r="FP91" s="507"/>
      <c r="FQ91" s="507"/>
      <c r="FR91" s="507"/>
      <c r="FS91" s="507"/>
      <c r="FT91" s="507"/>
      <c r="FU91" s="507"/>
      <c r="FV91" s="507"/>
      <c r="FW91" s="507"/>
      <c r="FX91" s="507"/>
      <c r="FY91" s="507"/>
      <c r="FZ91" s="507"/>
      <c r="GA91" s="507"/>
      <c r="GB91" s="507"/>
      <c r="GC91" s="507"/>
      <c r="GD91" s="507"/>
      <c r="GE91" s="507"/>
      <c r="GF91" s="507"/>
      <c r="GG91" s="507"/>
      <c r="GH91" s="507"/>
      <c r="GI91" s="507"/>
      <c r="GJ91" s="507"/>
      <c r="GK91" s="507"/>
      <c r="GL91" s="507"/>
      <c r="GM91" s="507"/>
      <c r="GN91" s="507"/>
      <c r="GO91" s="507"/>
      <c r="GP91" s="507"/>
      <c r="GQ91" s="507"/>
      <c r="GR91" s="507"/>
      <c r="GS91" s="507"/>
      <c r="GT91" s="507"/>
      <c r="GU91" s="507"/>
      <c r="GV91" s="507"/>
      <c r="GW91" s="507"/>
      <c r="GX91" s="507"/>
      <c r="GY91" s="507"/>
      <c r="GZ91" s="507"/>
      <c r="HA91" s="507"/>
      <c r="HB91" s="507"/>
      <c r="HC91" s="507"/>
      <c r="HD91" s="507"/>
      <c r="HE91" s="507"/>
      <c r="HF91" s="507"/>
      <c r="HG91" s="507"/>
      <c r="HH91" s="507"/>
      <c r="HI91" s="507"/>
      <c r="HJ91" s="507"/>
      <c r="HK91" s="507"/>
      <c r="HL91" s="507"/>
      <c r="HM91" s="507"/>
      <c r="HN91" s="507"/>
      <c r="HO91" s="507"/>
      <c r="HP91" s="507"/>
      <c r="HQ91" s="507"/>
      <c r="HR91" s="507"/>
      <c r="HS91" s="507"/>
      <c r="HT91" s="507"/>
      <c r="HU91" s="507"/>
      <c r="HV91" s="507"/>
      <c r="HW91" s="507"/>
      <c r="HX91" s="507"/>
      <c r="HY91" s="507"/>
      <c r="HZ91" s="507"/>
      <c r="IA91" s="507"/>
      <c r="IB91" s="507"/>
      <c r="IC91" s="507"/>
      <c r="ID91" s="507"/>
      <c r="IE91" s="507"/>
      <c r="IF91" s="507"/>
      <c r="IG91" s="507"/>
      <c r="IH91" s="507"/>
      <c r="II91" s="507"/>
      <c r="IJ91" s="507"/>
      <c r="IK91" s="507"/>
      <c r="IL91" s="507"/>
      <c r="IM91" s="507"/>
      <c r="IN91" s="507"/>
      <c r="IO91" s="507"/>
      <c r="IP91" s="507"/>
      <c r="IQ91" s="507"/>
      <c r="IR91" s="507"/>
      <c r="IS91" s="507"/>
      <c r="IT91" s="507"/>
      <c r="IU91" s="507"/>
    </row>
    <row r="92" spans="1:255" x14ac:dyDescent="0.2">
      <c r="A92" s="409">
        <v>1661.42</v>
      </c>
      <c r="B92" s="715" t="s">
        <v>18</v>
      </c>
      <c r="C92" s="708" t="s">
        <v>612</v>
      </c>
      <c r="D92" s="504" t="s">
        <v>613</v>
      </c>
      <c r="E92" s="710">
        <v>1606.14</v>
      </c>
      <c r="F92" s="711">
        <v>72.2</v>
      </c>
      <c r="G92" s="712"/>
      <c r="H92" s="2712">
        <f t="shared" si="1"/>
        <v>1678.3400000000001</v>
      </c>
      <c r="I92" s="286"/>
      <c r="J92" s="286"/>
      <c r="K92" s="507"/>
      <c r="L92" s="76"/>
      <c r="M92" s="706"/>
      <c r="N92" s="675"/>
      <c r="O92" s="675"/>
      <c r="P92" s="675"/>
      <c r="Q92" s="675"/>
      <c r="R92" s="507"/>
      <c r="S92" s="507"/>
      <c r="T92" s="507"/>
      <c r="U92" s="507"/>
      <c r="V92" s="507"/>
      <c r="W92" s="507"/>
      <c r="X92" s="507"/>
      <c r="Y92" s="507"/>
      <c r="Z92" s="507"/>
      <c r="AA92" s="507"/>
      <c r="AB92" s="507"/>
      <c r="AC92" s="507"/>
      <c r="AD92" s="507"/>
      <c r="AE92" s="507"/>
      <c r="AF92" s="507"/>
      <c r="AG92" s="507"/>
      <c r="AH92" s="507"/>
      <c r="AI92" s="507"/>
      <c r="AJ92" s="507"/>
      <c r="AK92" s="507"/>
      <c r="AL92" s="507"/>
      <c r="AM92" s="507"/>
      <c r="AN92" s="507"/>
      <c r="AO92" s="507"/>
      <c r="AP92" s="507"/>
      <c r="AQ92" s="507"/>
      <c r="AR92" s="507"/>
      <c r="AS92" s="507"/>
      <c r="AT92" s="507"/>
      <c r="AU92" s="507"/>
      <c r="AV92" s="507"/>
      <c r="AW92" s="507"/>
      <c r="AX92" s="507"/>
      <c r="AY92" s="507"/>
      <c r="AZ92" s="507"/>
      <c r="BA92" s="507"/>
      <c r="BB92" s="507"/>
      <c r="BC92" s="507"/>
      <c r="BD92" s="507"/>
      <c r="BE92" s="507"/>
      <c r="BF92" s="507"/>
      <c r="BG92" s="507"/>
      <c r="BH92" s="507"/>
      <c r="BI92" s="507"/>
      <c r="BJ92" s="507"/>
      <c r="BK92" s="507"/>
      <c r="BL92" s="507"/>
      <c r="BM92" s="507"/>
      <c r="BN92" s="507"/>
      <c r="BO92" s="507"/>
      <c r="BP92" s="507"/>
      <c r="BQ92" s="507"/>
      <c r="BR92" s="507"/>
      <c r="BS92" s="507"/>
      <c r="BT92" s="507"/>
      <c r="BU92" s="507"/>
      <c r="BV92" s="507"/>
      <c r="BW92" s="507"/>
      <c r="BX92" s="507"/>
      <c r="BY92" s="507"/>
      <c r="BZ92" s="507"/>
      <c r="CA92" s="507"/>
      <c r="CB92" s="507"/>
      <c r="CC92" s="507"/>
      <c r="CD92" s="507"/>
      <c r="CE92" s="507"/>
      <c r="CF92" s="507"/>
      <c r="CG92" s="507"/>
      <c r="CH92" s="507"/>
      <c r="CI92" s="507"/>
      <c r="CJ92" s="507"/>
      <c r="CK92" s="507"/>
      <c r="CL92" s="507"/>
      <c r="CM92" s="507"/>
      <c r="CN92" s="507"/>
      <c r="CO92" s="507"/>
      <c r="CP92" s="507"/>
      <c r="CQ92" s="507"/>
      <c r="CR92" s="507"/>
      <c r="CS92" s="507"/>
      <c r="CT92" s="507"/>
      <c r="CU92" s="507"/>
      <c r="CV92" s="507"/>
      <c r="CW92" s="507"/>
      <c r="CX92" s="507"/>
      <c r="CY92" s="507"/>
      <c r="CZ92" s="507"/>
      <c r="DA92" s="507"/>
      <c r="DB92" s="507"/>
      <c r="DC92" s="507"/>
      <c r="DD92" s="507"/>
      <c r="DE92" s="507"/>
      <c r="DF92" s="507"/>
      <c r="DG92" s="507"/>
      <c r="DH92" s="507"/>
      <c r="DI92" s="507"/>
      <c r="DJ92" s="507"/>
      <c r="DK92" s="507"/>
      <c r="DL92" s="507"/>
      <c r="DM92" s="507"/>
      <c r="DN92" s="507"/>
      <c r="DO92" s="507"/>
      <c r="DP92" s="507"/>
      <c r="DQ92" s="507"/>
      <c r="DR92" s="507"/>
      <c r="DS92" s="507"/>
      <c r="DT92" s="507"/>
      <c r="DU92" s="507"/>
      <c r="DV92" s="507"/>
      <c r="DW92" s="507"/>
      <c r="DX92" s="507"/>
      <c r="DY92" s="507"/>
      <c r="DZ92" s="507"/>
      <c r="EA92" s="507"/>
      <c r="EB92" s="507"/>
      <c r="EC92" s="507"/>
      <c r="ED92" s="507"/>
      <c r="EE92" s="507"/>
      <c r="EF92" s="507"/>
      <c r="EG92" s="507"/>
      <c r="EH92" s="507"/>
      <c r="EI92" s="507"/>
      <c r="EJ92" s="507"/>
      <c r="EK92" s="507"/>
      <c r="EL92" s="507"/>
      <c r="EM92" s="507"/>
      <c r="EN92" s="507"/>
      <c r="EO92" s="507"/>
      <c r="EP92" s="507"/>
      <c r="EQ92" s="507"/>
      <c r="ER92" s="507"/>
      <c r="ES92" s="507"/>
      <c r="ET92" s="507"/>
      <c r="EU92" s="507"/>
      <c r="EV92" s="507"/>
      <c r="EW92" s="507"/>
      <c r="EX92" s="507"/>
      <c r="EY92" s="507"/>
      <c r="EZ92" s="507"/>
      <c r="FA92" s="507"/>
      <c r="FB92" s="507"/>
      <c r="FC92" s="507"/>
      <c r="FD92" s="507"/>
      <c r="FE92" s="507"/>
      <c r="FF92" s="507"/>
      <c r="FG92" s="507"/>
      <c r="FH92" s="507"/>
      <c r="FI92" s="507"/>
      <c r="FJ92" s="507"/>
      <c r="FK92" s="507"/>
      <c r="FL92" s="507"/>
      <c r="FM92" s="507"/>
      <c r="FN92" s="507"/>
      <c r="FO92" s="507"/>
      <c r="FP92" s="507"/>
      <c r="FQ92" s="507"/>
      <c r="FR92" s="507"/>
      <c r="FS92" s="507"/>
      <c r="FT92" s="507"/>
      <c r="FU92" s="507"/>
      <c r="FV92" s="507"/>
      <c r="FW92" s="507"/>
      <c r="FX92" s="507"/>
      <c r="FY92" s="507"/>
      <c r="FZ92" s="507"/>
      <c r="GA92" s="507"/>
      <c r="GB92" s="507"/>
      <c r="GC92" s="507"/>
      <c r="GD92" s="507"/>
      <c r="GE92" s="507"/>
      <c r="GF92" s="507"/>
      <c r="GG92" s="507"/>
      <c r="GH92" s="507"/>
      <c r="GI92" s="507"/>
      <c r="GJ92" s="507"/>
      <c r="GK92" s="507"/>
      <c r="GL92" s="507"/>
      <c r="GM92" s="507"/>
      <c r="GN92" s="507"/>
      <c r="GO92" s="507"/>
      <c r="GP92" s="507"/>
      <c r="GQ92" s="507"/>
      <c r="GR92" s="507"/>
      <c r="GS92" s="507"/>
      <c r="GT92" s="507"/>
      <c r="GU92" s="507"/>
      <c r="GV92" s="507"/>
      <c r="GW92" s="507"/>
      <c r="GX92" s="507"/>
      <c r="GY92" s="507"/>
      <c r="GZ92" s="507"/>
      <c r="HA92" s="507"/>
      <c r="HB92" s="507"/>
      <c r="HC92" s="507"/>
      <c r="HD92" s="507"/>
      <c r="HE92" s="507"/>
      <c r="HF92" s="507"/>
      <c r="HG92" s="507"/>
      <c r="HH92" s="507"/>
      <c r="HI92" s="507"/>
      <c r="HJ92" s="507"/>
      <c r="HK92" s="507"/>
      <c r="HL92" s="507"/>
      <c r="HM92" s="507"/>
      <c r="HN92" s="507"/>
      <c r="HO92" s="507"/>
      <c r="HP92" s="507"/>
      <c r="HQ92" s="507"/>
      <c r="HR92" s="507"/>
      <c r="HS92" s="507"/>
      <c r="HT92" s="507"/>
      <c r="HU92" s="507"/>
      <c r="HV92" s="507"/>
      <c r="HW92" s="507"/>
      <c r="HX92" s="507"/>
      <c r="HY92" s="507"/>
      <c r="HZ92" s="507"/>
      <c r="IA92" s="507"/>
      <c r="IB92" s="507"/>
      <c r="IC92" s="507"/>
      <c r="ID92" s="507"/>
      <c r="IE92" s="507"/>
      <c r="IF92" s="507"/>
      <c r="IG92" s="507"/>
      <c r="IH92" s="507"/>
      <c r="II92" s="507"/>
      <c r="IJ92" s="507"/>
      <c r="IK92" s="507"/>
      <c r="IL92" s="507"/>
      <c r="IM92" s="507"/>
      <c r="IN92" s="507"/>
      <c r="IO92" s="507"/>
      <c r="IP92" s="507"/>
      <c r="IQ92" s="507"/>
      <c r="IR92" s="507"/>
      <c r="IS92" s="507"/>
      <c r="IT92" s="507"/>
      <c r="IU92" s="507"/>
    </row>
    <row r="93" spans="1:255" ht="22.5" x14ac:dyDescent="0.2">
      <c r="A93" s="409">
        <v>1142.92</v>
      </c>
      <c r="B93" s="715" t="s">
        <v>18</v>
      </c>
      <c r="C93" s="708" t="s">
        <v>614</v>
      </c>
      <c r="D93" s="493" t="s">
        <v>615</v>
      </c>
      <c r="E93" s="710">
        <v>1188.8900000000001</v>
      </c>
      <c r="F93" s="711">
        <v>2.79</v>
      </c>
      <c r="G93" s="712"/>
      <c r="H93" s="2712">
        <f t="shared" si="1"/>
        <v>1191.68</v>
      </c>
      <c r="I93" s="286"/>
      <c r="J93" s="286"/>
      <c r="K93" s="507"/>
      <c r="L93" s="76"/>
      <c r="M93" s="706"/>
      <c r="N93" s="675"/>
      <c r="O93" s="675"/>
      <c r="P93" s="675"/>
      <c r="Q93" s="675"/>
      <c r="R93" s="507"/>
      <c r="S93" s="507"/>
      <c r="T93" s="507"/>
      <c r="U93" s="507"/>
      <c r="V93" s="507"/>
      <c r="W93" s="507"/>
      <c r="X93" s="507"/>
      <c r="Y93" s="507"/>
      <c r="Z93" s="507"/>
      <c r="AA93" s="507"/>
      <c r="AB93" s="507"/>
      <c r="AC93" s="507"/>
      <c r="AD93" s="507"/>
      <c r="AE93" s="507"/>
      <c r="AF93" s="507"/>
      <c r="AG93" s="507"/>
      <c r="AH93" s="507"/>
      <c r="AI93" s="507"/>
      <c r="AJ93" s="507"/>
      <c r="AK93" s="507"/>
      <c r="AL93" s="507"/>
      <c r="AM93" s="507"/>
      <c r="AN93" s="507"/>
      <c r="AO93" s="507"/>
      <c r="AP93" s="507"/>
      <c r="AQ93" s="507"/>
      <c r="AR93" s="507"/>
      <c r="AS93" s="507"/>
      <c r="AT93" s="507"/>
      <c r="AU93" s="507"/>
      <c r="AV93" s="507"/>
      <c r="AW93" s="507"/>
      <c r="AX93" s="507"/>
      <c r="AY93" s="507"/>
      <c r="AZ93" s="507"/>
      <c r="BA93" s="507"/>
      <c r="BB93" s="507"/>
      <c r="BC93" s="507"/>
      <c r="BD93" s="507"/>
      <c r="BE93" s="507"/>
      <c r="BF93" s="507"/>
      <c r="BG93" s="507"/>
      <c r="BH93" s="507"/>
      <c r="BI93" s="507"/>
      <c r="BJ93" s="507"/>
      <c r="BK93" s="507"/>
      <c r="BL93" s="507"/>
      <c r="BM93" s="507"/>
      <c r="BN93" s="507"/>
      <c r="BO93" s="507"/>
      <c r="BP93" s="507"/>
      <c r="BQ93" s="507"/>
      <c r="BR93" s="507"/>
      <c r="BS93" s="507"/>
      <c r="BT93" s="507"/>
      <c r="BU93" s="507"/>
      <c r="BV93" s="507"/>
      <c r="BW93" s="507"/>
      <c r="BX93" s="507"/>
      <c r="BY93" s="507"/>
      <c r="BZ93" s="507"/>
      <c r="CA93" s="507"/>
      <c r="CB93" s="507"/>
      <c r="CC93" s="507"/>
      <c r="CD93" s="507"/>
      <c r="CE93" s="507"/>
      <c r="CF93" s="507"/>
      <c r="CG93" s="507"/>
      <c r="CH93" s="507"/>
      <c r="CI93" s="507"/>
      <c r="CJ93" s="507"/>
      <c r="CK93" s="507"/>
      <c r="CL93" s="507"/>
      <c r="CM93" s="507"/>
      <c r="CN93" s="507"/>
      <c r="CO93" s="507"/>
      <c r="CP93" s="507"/>
      <c r="CQ93" s="507"/>
      <c r="CR93" s="507"/>
      <c r="CS93" s="507"/>
      <c r="CT93" s="507"/>
      <c r="CU93" s="507"/>
      <c r="CV93" s="507"/>
      <c r="CW93" s="507"/>
      <c r="CX93" s="507"/>
      <c r="CY93" s="507"/>
      <c r="CZ93" s="507"/>
      <c r="DA93" s="507"/>
      <c r="DB93" s="507"/>
      <c r="DC93" s="507"/>
      <c r="DD93" s="507"/>
      <c r="DE93" s="507"/>
      <c r="DF93" s="507"/>
      <c r="DG93" s="507"/>
      <c r="DH93" s="507"/>
      <c r="DI93" s="507"/>
      <c r="DJ93" s="507"/>
      <c r="DK93" s="507"/>
      <c r="DL93" s="507"/>
      <c r="DM93" s="507"/>
      <c r="DN93" s="507"/>
      <c r="DO93" s="507"/>
      <c r="DP93" s="507"/>
      <c r="DQ93" s="507"/>
      <c r="DR93" s="507"/>
      <c r="DS93" s="507"/>
      <c r="DT93" s="507"/>
      <c r="DU93" s="507"/>
      <c r="DV93" s="507"/>
      <c r="DW93" s="507"/>
      <c r="DX93" s="507"/>
      <c r="DY93" s="507"/>
      <c r="DZ93" s="507"/>
      <c r="EA93" s="507"/>
      <c r="EB93" s="507"/>
      <c r="EC93" s="507"/>
      <c r="ED93" s="507"/>
      <c r="EE93" s="507"/>
      <c r="EF93" s="507"/>
      <c r="EG93" s="507"/>
      <c r="EH93" s="507"/>
      <c r="EI93" s="507"/>
      <c r="EJ93" s="507"/>
      <c r="EK93" s="507"/>
      <c r="EL93" s="507"/>
      <c r="EM93" s="507"/>
      <c r="EN93" s="507"/>
      <c r="EO93" s="507"/>
      <c r="EP93" s="507"/>
      <c r="EQ93" s="507"/>
      <c r="ER93" s="507"/>
      <c r="ES93" s="507"/>
      <c r="ET93" s="507"/>
      <c r="EU93" s="507"/>
      <c r="EV93" s="507"/>
      <c r="EW93" s="507"/>
      <c r="EX93" s="507"/>
      <c r="EY93" s="507"/>
      <c r="EZ93" s="507"/>
      <c r="FA93" s="507"/>
      <c r="FB93" s="507"/>
      <c r="FC93" s="507"/>
      <c r="FD93" s="507"/>
      <c r="FE93" s="507"/>
      <c r="FF93" s="507"/>
      <c r="FG93" s="507"/>
      <c r="FH93" s="507"/>
      <c r="FI93" s="507"/>
      <c r="FJ93" s="507"/>
      <c r="FK93" s="507"/>
      <c r="FL93" s="507"/>
      <c r="FM93" s="507"/>
      <c r="FN93" s="507"/>
      <c r="FO93" s="507"/>
      <c r="FP93" s="507"/>
      <c r="FQ93" s="507"/>
      <c r="FR93" s="507"/>
      <c r="FS93" s="507"/>
      <c r="FT93" s="507"/>
      <c r="FU93" s="507"/>
      <c r="FV93" s="507"/>
      <c r="FW93" s="507"/>
      <c r="FX93" s="507"/>
      <c r="FY93" s="507"/>
      <c r="FZ93" s="507"/>
      <c r="GA93" s="507"/>
      <c r="GB93" s="507"/>
      <c r="GC93" s="507"/>
      <c r="GD93" s="507"/>
      <c r="GE93" s="507"/>
      <c r="GF93" s="507"/>
      <c r="GG93" s="507"/>
      <c r="GH93" s="507"/>
      <c r="GI93" s="507"/>
      <c r="GJ93" s="507"/>
      <c r="GK93" s="507"/>
      <c r="GL93" s="507"/>
      <c r="GM93" s="507"/>
      <c r="GN93" s="507"/>
      <c r="GO93" s="507"/>
      <c r="GP93" s="507"/>
      <c r="GQ93" s="507"/>
      <c r="GR93" s="507"/>
      <c r="GS93" s="507"/>
      <c r="GT93" s="507"/>
      <c r="GU93" s="507"/>
      <c r="GV93" s="507"/>
      <c r="GW93" s="507"/>
      <c r="GX93" s="507"/>
      <c r="GY93" s="507"/>
      <c r="GZ93" s="507"/>
      <c r="HA93" s="507"/>
      <c r="HB93" s="507"/>
      <c r="HC93" s="507"/>
      <c r="HD93" s="507"/>
      <c r="HE93" s="507"/>
      <c r="HF93" s="507"/>
      <c r="HG93" s="507"/>
      <c r="HH93" s="507"/>
      <c r="HI93" s="507"/>
      <c r="HJ93" s="507"/>
      <c r="HK93" s="507"/>
      <c r="HL93" s="507"/>
      <c r="HM93" s="507"/>
      <c r="HN93" s="507"/>
      <c r="HO93" s="507"/>
      <c r="HP93" s="507"/>
      <c r="HQ93" s="507"/>
      <c r="HR93" s="507"/>
      <c r="HS93" s="507"/>
      <c r="HT93" s="507"/>
      <c r="HU93" s="507"/>
      <c r="HV93" s="507"/>
      <c r="HW93" s="507"/>
      <c r="HX93" s="507"/>
      <c r="HY93" s="507"/>
      <c r="HZ93" s="507"/>
      <c r="IA93" s="507"/>
      <c r="IB93" s="507"/>
      <c r="IC93" s="507"/>
      <c r="ID93" s="507"/>
      <c r="IE93" s="507"/>
      <c r="IF93" s="507"/>
      <c r="IG93" s="507"/>
      <c r="IH93" s="507"/>
      <c r="II93" s="507"/>
      <c r="IJ93" s="507"/>
      <c r="IK93" s="507"/>
      <c r="IL93" s="507"/>
      <c r="IM93" s="507"/>
      <c r="IN93" s="507"/>
      <c r="IO93" s="507"/>
      <c r="IP93" s="507"/>
      <c r="IQ93" s="507"/>
      <c r="IR93" s="507"/>
      <c r="IS93" s="507"/>
      <c r="IT93" s="507"/>
      <c r="IU93" s="507"/>
    </row>
    <row r="94" spans="1:255" x14ac:dyDescent="0.2">
      <c r="A94" s="409">
        <v>9092.92</v>
      </c>
      <c r="B94" s="715" t="s">
        <v>18</v>
      </c>
      <c r="C94" s="708" t="s">
        <v>616</v>
      </c>
      <c r="D94" s="504" t="s">
        <v>617</v>
      </c>
      <c r="E94" s="710">
        <v>8903.3700000000008</v>
      </c>
      <c r="F94" s="711">
        <v>769.07</v>
      </c>
      <c r="G94" s="712"/>
      <c r="H94" s="2712">
        <f t="shared" si="1"/>
        <v>9672.44</v>
      </c>
      <c r="I94" s="286"/>
      <c r="J94" s="286"/>
      <c r="K94" s="507"/>
      <c r="L94" s="76"/>
      <c r="M94" s="706"/>
      <c r="N94" s="675"/>
      <c r="O94" s="675"/>
      <c r="P94" s="675"/>
      <c r="Q94" s="675"/>
      <c r="R94" s="507"/>
      <c r="S94" s="507"/>
      <c r="T94" s="507"/>
      <c r="U94" s="507"/>
      <c r="V94" s="507"/>
      <c r="W94" s="507"/>
      <c r="X94" s="507"/>
      <c r="Y94" s="507"/>
      <c r="Z94" s="507"/>
      <c r="AA94" s="507"/>
      <c r="AB94" s="507"/>
      <c r="AC94" s="507"/>
      <c r="AD94" s="507"/>
      <c r="AE94" s="507"/>
      <c r="AF94" s="507"/>
      <c r="AG94" s="507"/>
      <c r="AH94" s="507"/>
      <c r="AI94" s="507"/>
      <c r="AJ94" s="507"/>
      <c r="AK94" s="507"/>
      <c r="AL94" s="507"/>
      <c r="AM94" s="507"/>
      <c r="AN94" s="507"/>
      <c r="AO94" s="507"/>
      <c r="AP94" s="507"/>
      <c r="AQ94" s="507"/>
      <c r="AR94" s="507"/>
      <c r="AS94" s="507"/>
      <c r="AT94" s="507"/>
      <c r="AU94" s="507"/>
      <c r="AV94" s="507"/>
      <c r="AW94" s="507"/>
      <c r="AX94" s="507"/>
      <c r="AY94" s="507"/>
      <c r="AZ94" s="507"/>
      <c r="BA94" s="507"/>
      <c r="BB94" s="507"/>
      <c r="BC94" s="507"/>
      <c r="BD94" s="507"/>
      <c r="BE94" s="507"/>
      <c r="BF94" s="507"/>
      <c r="BG94" s="507"/>
      <c r="BH94" s="507"/>
      <c r="BI94" s="507"/>
      <c r="BJ94" s="507"/>
      <c r="BK94" s="507"/>
      <c r="BL94" s="507"/>
      <c r="BM94" s="507"/>
      <c r="BN94" s="507"/>
      <c r="BO94" s="507"/>
      <c r="BP94" s="507"/>
      <c r="BQ94" s="507"/>
      <c r="BR94" s="507"/>
      <c r="BS94" s="507"/>
      <c r="BT94" s="507"/>
      <c r="BU94" s="507"/>
      <c r="BV94" s="507"/>
      <c r="BW94" s="507"/>
      <c r="BX94" s="507"/>
      <c r="BY94" s="507"/>
      <c r="BZ94" s="507"/>
      <c r="CA94" s="507"/>
      <c r="CB94" s="507"/>
      <c r="CC94" s="507"/>
      <c r="CD94" s="507"/>
      <c r="CE94" s="507"/>
      <c r="CF94" s="507"/>
      <c r="CG94" s="507"/>
      <c r="CH94" s="507"/>
      <c r="CI94" s="507"/>
      <c r="CJ94" s="507"/>
      <c r="CK94" s="507"/>
      <c r="CL94" s="507"/>
      <c r="CM94" s="507"/>
      <c r="CN94" s="507"/>
      <c r="CO94" s="507"/>
      <c r="CP94" s="507"/>
      <c r="CQ94" s="507"/>
      <c r="CR94" s="507"/>
      <c r="CS94" s="507"/>
      <c r="CT94" s="507"/>
      <c r="CU94" s="507"/>
      <c r="CV94" s="507"/>
      <c r="CW94" s="507"/>
      <c r="CX94" s="507"/>
      <c r="CY94" s="507"/>
      <c r="CZ94" s="507"/>
      <c r="DA94" s="507"/>
      <c r="DB94" s="507"/>
      <c r="DC94" s="507"/>
      <c r="DD94" s="507"/>
      <c r="DE94" s="507"/>
      <c r="DF94" s="507"/>
      <c r="DG94" s="507"/>
      <c r="DH94" s="507"/>
      <c r="DI94" s="507"/>
      <c r="DJ94" s="507"/>
      <c r="DK94" s="507"/>
      <c r="DL94" s="507"/>
      <c r="DM94" s="507"/>
      <c r="DN94" s="507"/>
      <c r="DO94" s="507"/>
      <c r="DP94" s="507"/>
      <c r="DQ94" s="507"/>
      <c r="DR94" s="507"/>
      <c r="DS94" s="507"/>
      <c r="DT94" s="507"/>
      <c r="DU94" s="507"/>
      <c r="DV94" s="507"/>
      <c r="DW94" s="507"/>
      <c r="DX94" s="507"/>
      <c r="DY94" s="507"/>
      <c r="DZ94" s="507"/>
      <c r="EA94" s="507"/>
      <c r="EB94" s="507"/>
      <c r="EC94" s="507"/>
      <c r="ED94" s="507"/>
      <c r="EE94" s="507"/>
      <c r="EF94" s="507"/>
      <c r="EG94" s="507"/>
      <c r="EH94" s="507"/>
      <c r="EI94" s="507"/>
      <c r="EJ94" s="507"/>
      <c r="EK94" s="507"/>
      <c r="EL94" s="507"/>
      <c r="EM94" s="507"/>
      <c r="EN94" s="507"/>
      <c r="EO94" s="507"/>
      <c r="EP94" s="507"/>
      <c r="EQ94" s="507"/>
      <c r="ER94" s="507"/>
      <c r="ES94" s="507"/>
      <c r="ET94" s="507"/>
      <c r="EU94" s="507"/>
      <c r="EV94" s="507"/>
      <c r="EW94" s="507"/>
      <c r="EX94" s="507"/>
      <c r="EY94" s="507"/>
      <c r="EZ94" s="507"/>
      <c r="FA94" s="507"/>
      <c r="FB94" s="507"/>
      <c r="FC94" s="507"/>
      <c r="FD94" s="507"/>
      <c r="FE94" s="507"/>
      <c r="FF94" s="507"/>
      <c r="FG94" s="507"/>
      <c r="FH94" s="507"/>
      <c r="FI94" s="507"/>
      <c r="FJ94" s="507"/>
      <c r="FK94" s="507"/>
      <c r="FL94" s="507"/>
      <c r="FM94" s="507"/>
      <c r="FN94" s="507"/>
      <c r="FO94" s="507"/>
      <c r="FP94" s="507"/>
      <c r="FQ94" s="507"/>
      <c r="FR94" s="507"/>
      <c r="FS94" s="507"/>
      <c r="FT94" s="507"/>
      <c r="FU94" s="507"/>
      <c r="FV94" s="507"/>
      <c r="FW94" s="507"/>
      <c r="FX94" s="507"/>
      <c r="FY94" s="507"/>
      <c r="FZ94" s="507"/>
      <c r="GA94" s="507"/>
      <c r="GB94" s="507"/>
      <c r="GC94" s="507"/>
      <c r="GD94" s="507"/>
      <c r="GE94" s="507"/>
      <c r="GF94" s="507"/>
      <c r="GG94" s="507"/>
      <c r="GH94" s="507"/>
      <c r="GI94" s="507"/>
      <c r="GJ94" s="507"/>
      <c r="GK94" s="507"/>
      <c r="GL94" s="507"/>
      <c r="GM94" s="507"/>
      <c r="GN94" s="507"/>
      <c r="GO94" s="507"/>
      <c r="GP94" s="507"/>
      <c r="GQ94" s="507"/>
      <c r="GR94" s="507"/>
      <c r="GS94" s="507"/>
      <c r="GT94" s="507"/>
      <c r="GU94" s="507"/>
      <c r="GV94" s="507"/>
      <c r="GW94" s="507"/>
      <c r="GX94" s="507"/>
      <c r="GY94" s="507"/>
      <c r="GZ94" s="507"/>
      <c r="HA94" s="507"/>
      <c r="HB94" s="507"/>
      <c r="HC94" s="507"/>
      <c r="HD94" s="507"/>
      <c r="HE94" s="507"/>
      <c r="HF94" s="507"/>
      <c r="HG94" s="507"/>
      <c r="HH94" s="507"/>
      <c r="HI94" s="507"/>
      <c r="HJ94" s="507"/>
      <c r="HK94" s="507"/>
      <c r="HL94" s="507"/>
      <c r="HM94" s="507"/>
      <c r="HN94" s="507"/>
      <c r="HO94" s="507"/>
      <c r="HP94" s="507"/>
      <c r="HQ94" s="507"/>
      <c r="HR94" s="507"/>
      <c r="HS94" s="507"/>
      <c r="HT94" s="507"/>
      <c r="HU94" s="507"/>
      <c r="HV94" s="507"/>
      <c r="HW94" s="507"/>
      <c r="HX94" s="507"/>
      <c r="HY94" s="507"/>
      <c r="HZ94" s="507"/>
      <c r="IA94" s="507"/>
      <c r="IB94" s="507"/>
      <c r="IC94" s="507"/>
      <c r="ID94" s="507"/>
      <c r="IE94" s="507"/>
      <c r="IF94" s="507"/>
      <c r="IG94" s="507"/>
      <c r="IH94" s="507"/>
      <c r="II94" s="507"/>
      <c r="IJ94" s="507"/>
      <c r="IK94" s="507"/>
      <c r="IL94" s="507"/>
      <c r="IM94" s="507"/>
      <c r="IN94" s="507"/>
      <c r="IO94" s="507"/>
      <c r="IP94" s="507"/>
      <c r="IQ94" s="507"/>
      <c r="IR94" s="507"/>
      <c r="IS94" s="507"/>
      <c r="IT94" s="507"/>
      <c r="IU94" s="507"/>
    </row>
    <row r="95" spans="1:255" ht="12" thickBot="1" x14ac:dyDescent="0.25">
      <c r="A95" s="727">
        <v>12128.19</v>
      </c>
      <c r="B95" s="942" t="s">
        <v>18</v>
      </c>
      <c r="C95" s="728" t="s">
        <v>14</v>
      </c>
      <c r="D95" s="729" t="s">
        <v>618</v>
      </c>
      <c r="E95" s="730">
        <v>10534.73</v>
      </c>
      <c r="F95" s="731">
        <v>0</v>
      </c>
      <c r="G95" s="732"/>
      <c r="H95" s="2713">
        <v>10384.73</v>
      </c>
      <c r="I95" s="286"/>
      <c r="J95" s="286"/>
      <c r="K95" s="507"/>
      <c r="L95" s="145"/>
      <c r="M95" s="145"/>
      <c r="N95" s="675"/>
      <c r="O95" s="675"/>
      <c r="P95" s="675"/>
      <c r="Q95" s="675"/>
      <c r="R95" s="507"/>
      <c r="S95" s="507"/>
      <c r="T95" s="507"/>
      <c r="U95" s="507"/>
      <c r="V95" s="507"/>
      <c r="W95" s="507"/>
      <c r="X95" s="507"/>
      <c r="Y95" s="507"/>
      <c r="Z95" s="507"/>
      <c r="AA95" s="507"/>
      <c r="AB95" s="507"/>
      <c r="AC95" s="507"/>
      <c r="AD95" s="507"/>
      <c r="AE95" s="507"/>
      <c r="AF95" s="507"/>
      <c r="AG95" s="507"/>
      <c r="AH95" s="507"/>
      <c r="AI95" s="507"/>
      <c r="AJ95" s="507"/>
      <c r="AK95" s="507"/>
      <c r="AL95" s="507"/>
      <c r="AM95" s="507"/>
      <c r="AN95" s="507"/>
      <c r="AO95" s="507"/>
      <c r="AP95" s="507"/>
      <c r="AQ95" s="507"/>
      <c r="AR95" s="507"/>
      <c r="AS95" s="507"/>
      <c r="AT95" s="507"/>
      <c r="AU95" s="507"/>
      <c r="AV95" s="507"/>
      <c r="AW95" s="507"/>
      <c r="AX95" s="507"/>
      <c r="AY95" s="507"/>
      <c r="AZ95" s="507"/>
      <c r="BA95" s="507"/>
      <c r="BB95" s="507"/>
      <c r="BC95" s="507"/>
      <c r="BD95" s="507"/>
      <c r="BE95" s="507"/>
      <c r="BF95" s="507"/>
      <c r="BG95" s="507"/>
      <c r="BH95" s="507"/>
      <c r="BI95" s="507"/>
      <c r="BJ95" s="507"/>
      <c r="BK95" s="507"/>
      <c r="BL95" s="507"/>
      <c r="BM95" s="507"/>
      <c r="BN95" s="507"/>
      <c r="BO95" s="507"/>
      <c r="BP95" s="507"/>
      <c r="BQ95" s="507"/>
      <c r="BR95" s="507"/>
      <c r="BS95" s="507"/>
      <c r="BT95" s="507"/>
      <c r="BU95" s="507"/>
      <c r="BV95" s="507"/>
      <c r="BW95" s="507"/>
      <c r="BX95" s="507"/>
      <c r="BY95" s="507"/>
      <c r="BZ95" s="507"/>
      <c r="CA95" s="507"/>
      <c r="CB95" s="507"/>
      <c r="CC95" s="507"/>
      <c r="CD95" s="507"/>
      <c r="CE95" s="507"/>
      <c r="CF95" s="507"/>
      <c r="CG95" s="507"/>
      <c r="CH95" s="507"/>
      <c r="CI95" s="507"/>
      <c r="CJ95" s="507"/>
      <c r="CK95" s="507"/>
      <c r="CL95" s="507"/>
      <c r="CM95" s="507"/>
      <c r="CN95" s="507"/>
      <c r="CO95" s="507"/>
      <c r="CP95" s="507"/>
      <c r="CQ95" s="507"/>
      <c r="CR95" s="507"/>
      <c r="CS95" s="507"/>
      <c r="CT95" s="507"/>
      <c r="CU95" s="507"/>
      <c r="CV95" s="507"/>
      <c r="CW95" s="507"/>
      <c r="CX95" s="507"/>
      <c r="CY95" s="507"/>
      <c r="CZ95" s="507"/>
      <c r="DA95" s="507"/>
      <c r="DB95" s="507"/>
      <c r="DC95" s="507"/>
      <c r="DD95" s="507"/>
      <c r="DE95" s="507"/>
      <c r="DF95" s="507"/>
      <c r="DG95" s="507"/>
      <c r="DH95" s="507"/>
      <c r="DI95" s="507"/>
      <c r="DJ95" s="507"/>
      <c r="DK95" s="507"/>
      <c r="DL95" s="507"/>
      <c r="DM95" s="507"/>
      <c r="DN95" s="507"/>
      <c r="DO95" s="507"/>
      <c r="DP95" s="507"/>
      <c r="DQ95" s="507"/>
      <c r="DR95" s="507"/>
      <c r="DS95" s="507"/>
      <c r="DT95" s="507"/>
      <c r="DU95" s="507"/>
      <c r="DV95" s="507"/>
      <c r="DW95" s="507"/>
      <c r="DX95" s="507"/>
      <c r="DY95" s="507"/>
      <c r="DZ95" s="507"/>
      <c r="EA95" s="507"/>
      <c r="EB95" s="507"/>
      <c r="EC95" s="507"/>
      <c r="ED95" s="507"/>
      <c r="EE95" s="507"/>
      <c r="EF95" s="507"/>
      <c r="EG95" s="507"/>
      <c r="EH95" s="507"/>
      <c r="EI95" s="507"/>
      <c r="EJ95" s="507"/>
      <c r="EK95" s="507"/>
      <c r="EL95" s="507"/>
      <c r="EM95" s="507"/>
      <c r="EN95" s="507"/>
      <c r="EO95" s="507"/>
      <c r="EP95" s="507"/>
      <c r="EQ95" s="507"/>
      <c r="ER95" s="507"/>
      <c r="ES95" s="507"/>
      <c r="ET95" s="507"/>
      <c r="EU95" s="507"/>
      <c r="EV95" s="507"/>
      <c r="EW95" s="507"/>
      <c r="EX95" s="507"/>
      <c r="EY95" s="507"/>
      <c r="EZ95" s="507"/>
      <c r="FA95" s="507"/>
      <c r="FB95" s="507"/>
      <c r="FC95" s="507"/>
      <c r="FD95" s="507"/>
      <c r="FE95" s="507"/>
      <c r="FF95" s="507"/>
      <c r="FG95" s="507"/>
      <c r="FH95" s="507"/>
      <c r="FI95" s="507"/>
      <c r="FJ95" s="507"/>
      <c r="FK95" s="507"/>
      <c r="FL95" s="507"/>
      <c r="FM95" s="507"/>
      <c r="FN95" s="507"/>
      <c r="FO95" s="507"/>
      <c r="FP95" s="507"/>
      <c r="FQ95" s="507"/>
      <c r="FR95" s="507"/>
      <c r="FS95" s="507"/>
      <c r="FT95" s="507"/>
      <c r="FU95" s="507"/>
      <c r="FV95" s="507"/>
      <c r="FW95" s="507"/>
      <c r="FX95" s="507"/>
      <c r="FY95" s="507"/>
      <c r="FZ95" s="507"/>
      <c r="GA95" s="507"/>
      <c r="GB95" s="507"/>
      <c r="GC95" s="507"/>
      <c r="GD95" s="507"/>
      <c r="GE95" s="507"/>
      <c r="GF95" s="507"/>
      <c r="GG95" s="507"/>
      <c r="GH95" s="507"/>
      <c r="GI95" s="507"/>
      <c r="GJ95" s="507"/>
      <c r="GK95" s="507"/>
      <c r="GL95" s="507"/>
      <c r="GM95" s="507"/>
      <c r="GN95" s="507"/>
      <c r="GO95" s="507"/>
      <c r="GP95" s="507"/>
      <c r="GQ95" s="507"/>
      <c r="GR95" s="507"/>
      <c r="GS95" s="507"/>
      <c r="GT95" s="507"/>
      <c r="GU95" s="507"/>
      <c r="GV95" s="507"/>
      <c r="GW95" s="507"/>
      <c r="GX95" s="507"/>
      <c r="GY95" s="507"/>
      <c r="GZ95" s="507"/>
      <c r="HA95" s="507"/>
      <c r="HB95" s="507"/>
      <c r="HC95" s="507"/>
      <c r="HD95" s="507"/>
      <c r="HE95" s="507"/>
      <c r="HF95" s="507"/>
      <c r="HG95" s="507"/>
      <c r="HH95" s="507"/>
      <c r="HI95" s="507"/>
      <c r="HJ95" s="507"/>
      <c r="HK95" s="507"/>
      <c r="HL95" s="507"/>
      <c r="HM95" s="507"/>
      <c r="HN95" s="507"/>
      <c r="HO95" s="507"/>
      <c r="HP95" s="507"/>
      <c r="HQ95" s="507"/>
      <c r="HR95" s="507"/>
      <c r="HS95" s="507"/>
      <c r="HT95" s="507"/>
      <c r="HU95" s="507"/>
      <c r="HV95" s="507"/>
      <c r="HW95" s="507"/>
      <c r="HX95" s="507"/>
      <c r="HY95" s="507"/>
      <c r="HZ95" s="507"/>
      <c r="IA95" s="507"/>
      <c r="IB95" s="507"/>
      <c r="IC95" s="507"/>
      <c r="ID95" s="507"/>
      <c r="IE95" s="507"/>
      <c r="IF95" s="507"/>
      <c r="IG95" s="507"/>
      <c r="IH95" s="507"/>
      <c r="II95" s="507"/>
      <c r="IJ95" s="507"/>
      <c r="IK95" s="507"/>
      <c r="IL95" s="507"/>
      <c r="IM95" s="507"/>
      <c r="IN95" s="507"/>
      <c r="IO95" s="507"/>
      <c r="IP95" s="507"/>
      <c r="IQ95" s="507"/>
      <c r="IR95" s="507"/>
      <c r="IS95" s="507"/>
      <c r="IT95" s="507"/>
      <c r="IU95" s="507"/>
    </row>
    <row r="96" spans="1:255" x14ac:dyDescent="0.2">
      <c r="I96" s="55"/>
      <c r="J96" s="55"/>
    </row>
    <row r="97" spans="1:10" x14ac:dyDescent="0.2">
      <c r="I97" s="55"/>
      <c r="J97" s="55"/>
    </row>
    <row r="98" spans="1:10" ht="15.75" x14ac:dyDescent="0.2">
      <c r="B98" s="51" t="s">
        <v>619</v>
      </c>
      <c r="C98" s="51"/>
      <c r="D98" s="51"/>
      <c r="E98" s="51"/>
      <c r="F98" s="51"/>
      <c r="G98" s="733"/>
      <c r="H98" s="51"/>
      <c r="I98" s="51"/>
      <c r="J98" s="55"/>
    </row>
    <row r="99" spans="1:10" ht="12" thickBot="1" x14ac:dyDescent="0.25">
      <c r="B99" s="5"/>
      <c r="C99" s="5"/>
      <c r="D99" s="5"/>
      <c r="E99" s="23"/>
      <c r="F99" s="23"/>
      <c r="G99" s="78" t="s">
        <v>12</v>
      </c>
      <c r="H99" s="29"/>
      <c r="I99" s="55"/>
      <c r="J99" s="55"/>
    </row>
    <row r="100" spans="1:10" ht="33.75" customHeight="1" thickBot="1" x14ac:dyDescent="0.25">
      <c r="A100" s="936" t="s">
        <v>60</v>
      </c>
      <c r="B100" s="440" t="s">
        <v>13</v>
      </c>
      <c r="C100" s="196" t="s">
        <v>620</v>
      </c>
      <c r="D100" s="194" t="s">
        <v>20</v>
      </c>
      <c r="E100" s="197" t="s">
        <v>142</v>
      </c>
      <c r="F100" s="937" t="s">
        <v>59</v>
      </c>
      <c r="G100" s="944" t="s">
        <v>22</v>
      </c>
      <c r="H100" s="11"/>
      <c r="I100" s="55"/>
      <c r="J100" s="55"/>
    </row>
    <row r="101" spans="1:10" ht="12" thickBot="1" x14ac:dyDescent="0.25">
      <c r="A101" s="349">
        <f>A102+A107+A119+A113</f>
        <v>5750</v>
      </c>
      <c r="B101" s="39" t="s">
        <v>17</v>
      </c>
      <c r="C101" s="35" t="s">
        <v>15</v>
      </c>
      <c r="D101" s="32" t="s">
        <v>19</v>
      </c>
      <c r="E101" s="349">
        <f>+E102+E107+E113+E119</f>
        <v>7390</v>
      </c>
      <c r="F101" s="349">
        <f>+F102+F107+F113+F119</f>
        <v>7390</v>
      </c>
      <c r="G101" s="734" t="s">
        <v>14</v>
      </c>
      <c r="H101" s="55"/>
      <c r="I101" s="55"/>
      <c r="J101" s="55"/>
    </row>
    <row r="102" spans="1:10" x14ac:dyDescent="0.2">
      <c r="A102" s="234">
        <v>680</v>
      </c>
      <c r="B102" s="945" t="s">
        <v>18</v>
      </c>
      <c r="C102" s="735" t="s">
        <v>14</v>
      </c>
      <c r="D102" s="736" t="s">
        <v>621</v>
      </c>
      <c r="E102" s="238">
        <f>SUM(E103:E106)</f>
        <v>780</v>
      </c>
      <c r="F102" s="239">
        <f>SUM(F103:F106)</f>
        <v>780</v>
      </c>
      <c r="G102" s="28"/>
      <c r="H102" s="55"/>
      <c r="I102" s="55"/>
      <c r="J102" s="117"/>
    </row>
    <row r="103" spans="1:10" x14ac:dyDescent="0.2">
      <c r="A103" s="409">
        <v>100</v>
      </c>
      <c r="B103" s="443" t="s">
        <v>169</v>
      </c>
      <c r="C103" s="610" t="s">
        <v>622</v>
      </c>
      <c r="D103" s="15" t="s">
        <v>623</v>
      </c>
      <c r="E103" s="410">
        <v>150</v>
      </c>
      <c r="F103" s="411">
        <v>150</v>
      </c>
      <c r="G103" s="26"/>
      <c r="H103" s="55"/>
      <c r="I103" s="55"/>
      <c r="J103" s="55"/>
    </row>
    <row r="104" spans="1:10" x14ac:dyDescent="0.2">
      <c r="A104" s="409">
        <v>250</v>
      </c>
      <c r="B104" s="443" t="s">
        <v>169</v>
      </c>
      <c r="C104" s="610" t="s">
        <v>624</v>
      </c>
      <c r="D104" s="15" t="s">
        <v>625</v>
      </c>
      <c r="E104" s="410">
        <v>350</v>
      </c>
      <c r="F104" s="411">
        <v>350</v>
      </c>
      <c r="G104" s="26"/>
      <c r="H104" s="55"/>
      <c r="I104" s="55"/>
      <c r="J104" s="55"/>
    </row>
    <row r="105" spans="1:10" x14ac:dyDescent="0.2">
      <c r="A105" s="409">
        <v>200</v>
      </c>
      <c r="B105" s="443" t="s">
        <v>169</v>
      </c>
      <c r="C105" s="610" t="s">
        <v>626</v>
      </c>
      <c r="D105" s="15" t="s">
        <v>627</v>
      </c>
      <c r="E105" s="410">
        <v>200</v>
      </c>
      <c r="F105" s="411">
        <v>200</v>
      </c>
      <c r="G105" s="26"/>
      <c r="H105" s="55"/>
      <c r="I105" s="55"/>
      <c r="J105" s="55"/>
    </row>
    <row r="106" spans="1:10" x14ac:dyDescent="0.2">
      <c r="A106" s="409">
        <v>80</v>
      </c>
      <c r="B106" s="443" t="s">
        <v>169</v>
      </c>
      <c r="C106" s="610" t="s">
        <v>628</v>
      </c>
      <c r="D106" s="15" t="s">
        <v>629</v>
      </c>
      <c r="E106" s="410">
        <v>80</v>
      </c>
      <c r="F106" s="411">
        <v>80</v>
      </c>
      <c r="G106" s="26"/>
      <c r="H106" s="55"/>
      <c r="I106" s="55"/>
      <c r="J106" s="55"/>
    </row>
    <row r="107" spans="1:10" x14ac:dyDescent="0.2">
      <c r="A107" s="737">
        <v>1400</v>
      </c>
      <c r="B107" s="946" t="s">
        <v>18</v>
      </c>
      <c r="C107" s="738" t="s">
        <v>14</v>
      </c>
      <c r="D107" s="739" t="s">
        <v>630</v>
      </c>
      <c r="E107" s="740">
        <f>SUM(E108:E112)</f>
        <v>1230</v>
      </c>
      <c r="F107" s="741">
        <f>SUM(F108:F112)</f>
        <v>1230</v>
      </c>
      <c r="G107" s="328"/>
      <c r="H107" s="55"/>
      <c r="I107" s="55"/>
      <c r="J107" s="55"/>
    </row>
    <row r="108" spans="1:10" x14ac:dyDescent="0.2">
      <c r="A108" s="409">
        <v>100</v>
      </c>
      <c r="B108" s="443" t="s">
        <v>169</v>
      </c>
      <c r="C108" s="610" t="s">
        <v>631</v>
      </c>
      <c r="D108" s="15" t="s">
        <v>632</v>
      </c>
      <c r="E108" s="410">
        <v>30</v>
      </c>
      <c r="F108" s="411">
        <v>30</v>
      </c>
      <c r="G108" s="26"/>
      <c r="H108" s="55"/>
      <c r="I108" s="55"/>
      <c r="J108" s="55"/>
    </row>
    <row r="109" spans="1:10" x14ac:dyDescent="0.2">
      <c r="A109" s="409">
        <v>100</v>
      </c>
      <c r="B109" s="443" t="s">
        <v>169</v>
      </c>
      <c r="C109" s="610" t="s">
        <v>633</v>
      </c>
      <c r="D109" s="15" t="s">
        <v>634</v>
      </c>
      <c r="E109" s="410">
        <v>100</v>
      </c>
      <c r="F109" s="411">
        <v>100</v>
      </c>
      <c r="G109" s="317"/>
      <c r="H109" s="55"/>
      <c r="I109" s="55"/>
      <c r="J109" s="55"/>
    </row>
    <row r="110" spans="1:10" x14ac:dyDescent="0.2">
      <c r="A110" s="409">
        <v>600</v>
      </c>
      <c r="B110" s="443" t="s">
        <v>169</v>
      </c>
      <c r="C110" s="610" t="s">
        <v>635</v>
      </c>
      <c r="D110" s="16" t="s">
        <v>636</v>
      </c>
      <c r="E110" s="410">
        <v>600</v>
      </c>
      <c r="F110" s="411">
        <v>600</v>
      </c>
      <c r="G110" s="317"/>
      <c r="H110" s="55"/>
      <c r="I110" s="55"/>
      <c r="J110" s="55"/>
    </row>
    <row r="111" spans="1:10" x14ac:dyDescent="0.2">
      <c r="A111" s="409">
        <v>100</v>
      </c>
      <c r="B111" s="443" t="s">
        <v>169</v>
      </c>
      <c r="C111" s="610" t="s">
        <v>637</v>
      </c>
      <c r="D111" s="15" t="s">
        <v>638</v>
      </c>
      <c r="E111" s="410">
        <v>100</v>
      </c>
      <c r="F111" s="411">
        <v>100</v>
      </c>
      <c r="G111" s="27"/>
      <c r="H111" s="55"/>
      <c r="I111" s="55"/>
      <c r="J111" s="55"/>
    </row>
    <row r="112" spans="1:10" x14ac:dyDescent="0.2">
      <c r="A112" s="402">
        <v>400</v>
      </c>
      <c r="B112" s="947" t="s">
        <v>169</v>
      </c>
      <c r="C112" s="742" t="s">
        <v>639</v>
      </c>
      <c r="D112" s="743" t="s">
        <v>640</v>
      </c>
      <c r="E112" s="406">
        <v>400</v>
      </c>
      <c r="F112" s="407">
        <v>400</v>
      </c>
      <c r="G112" s="317"/>
      <c r="H112" s="55"/>
      <c r="I112" s="55"/>
      <c r="J112" s="55"/>
    </row>
    <row r="113" spans="1:17" x14ac:dyDescent="0.2">
      <c r="A113" s="744">
        <v>1670</v>
      </c>
      <c r="B113" s="948" t="s">
        <v>18</v>
      </c>
      <c r="C113" s="745" t="s">
        <v>14</v>
      </c>
      <c r="D113" s="746" t="s">
        <v>641</v>
      </c>
      <c r="E113" s="747">
        <f>SUM(E114:E118)</f>
        <v>1080</v>
      </c>
      <c r="F113" s="748">
        <f>SUM(F114:F118)</f>
        <v>1080</v>
      </c>
      <c r="G113" s="26"/>
      <c r="H113" s="55"/>
    </row>
    <row r="114" spans="1:17" x14ac:dyDescent="0.2">
      <c r="A114" s="409">
        <v>100</v>
      </c>
      <c r="B114" s="443" t="s">
        <v>18</v>
      </c>
      <c r="C114" s="610" t="s">
        <v>642</v>
      </c>
      <c r="D114" s="15" t="s">
        <v>643</v>
      </c>
      <c r="E114" s="410">
        <v>10</v>
      </c>
      <c r="F114" s="411">
        <v>10</v>
      </c>
      <c r="G114" s="317"/>
      <c r="H114" s="55"/>
    </row>
    <row r="115" spans="1:17" x14ac:dyDescent="0.2">
      <c r="A115" s="409">
        <v>500</v>
      </c>
      <c r="B115" s="443" t="s">
        <v>18</v>
      </c>
      <c r="C115" s="610" t="s">
        <v>644</v>
      </c>
      <c r="D115" s="15" t="s">
        <v>645</v>
      </c>
      <c r="E115" s="410">
        <v>250</v>
      </c>
      <c r="F115" s="411">
        <v>250</v>
      </c>
      <c r="G115" s="317"/>
      <c r="H115" s="55"/>
    </row>
    <row r="116" spans="1:17" x14ac:dyDescent="0.2">
      <c r="A116" s="409">
        <v>500</v>
      </c>
      <c r="B116" s="443" t="s">
        <v>18</v>
      </c>
      <c r="C116" s="610" t="s">
        <v>646</v>
      </c>
      <c r="D116" s="15" t="s">
        <v>647</v>
      </c>
      <c r="E116" s="410">
        <v>500</v>
      </c>
      <c r="F116" s="411">
        <v>500</v>
      </c>
      <c r="G116" s="317"/>
      <c r="H116" s="55"/>
    </row>
    <row r="117" spans="1:17" x14ac:dyDescent="0.2">
      <c r="A117" s="409">
        <v>500</v>
      </c>
      <c r="B117" s="443" t="s">
        <v>18</v>
      </c>
      <c r="C117" s="610" t="s">
        <v>648</v>
      </c>
      <c r="D117" s="15" t="s">
        <v>649</v>
      </c>
      <c r="E117" s="410">
        <v>250</v>
      </c>
      <c r="F117" s="411">
        <v>250</v>
      </c>
      <c r="G117" s="317"/>
      <c r="H117" s="55"/>
    </row>
    <row r="118" spans="1:17" x14ac:dyDescent="0.2">
      <c r="A118" s="409">
        <v>70</v>
      </c>
      <c r="B118" s="443" t="s">
        <v>18</v>
      </c>
      <c r="C118" s="610" t="s">
        <v>650</v>
      </c>
      <c r="D118" s="15" t="s">
        <v>651</v>
      </c>
      <c r="E118" s="410">
        <v>70</v>
      </c>
      <c r="F118" s="411">
        <v>70</v>
      </c>
      <c r="G118" s="317"/>
      <c r="H118" s="55"/>
    </row>
    <row r="119" spans="1:17" x14ac:dyDescent="0.2">
      <c r="A119" s="749">
        <v>2000</v>
      </c>
      <c r="B119" s="949" t="s">
        <v>652</v>
      </c>
      <c r="C119" s="750" t="s">
        <v>14</v>
      </c>
      <c r="D119" s="751" t="s">
        <v>653</v>
      </c>
      <c r="E119" s="752">
        <f>SUM(E120:E120)</f>
        <v>4300</v>
      </c>
      <c r="F119" s="753">
        <f>SUM(F120:F120)</f>
        <v>4300</v>
      </c>
      <c r="G119" s="27"/>
      <c r="H119" s="55"/>
    </row>
    <row r="120" spans="1:17" ht="12" thickBot="1" x14ac:dyDescent="0.25">
      <c r="A120" s="368">
        <v>2000</v>
      </c>
      <c r="B120" s="950" t="s">
        <v>18</v>
      </c>
      <c r="C120" s="754" t="s">
        <v>654</v>
      </c>
      <c r="D120" s="755" t="s">
        <v>655</v>
      </c>
      <c r="E120" s="370">
        <f>2300+2000</f>
        <v>4300</v>
      </c>
      <c r="F120" s="756">
        <v>4300</v>
      </c>
      <c r="G120" s="757"/>
      <c r="H120" s="55"/>
    </row>
    <row r="123" spans="1:17" ht="15.75" x14ac:dyDescent="0.2">
      <c r="B123" s="51" t="s">
        <v>656</v>
      </c>
      <c r="C123" s="51"/>
      <c r="D123" s="51"/>
      <c r="E123" s="51"/>
      <c r="F123" s="51"/>
      <c r="G123" s="51"/>
      <c r="H123" s="51"/>
    </row>
    <row r="124" spans="1:17" ht="12" thickBot="1" x14ac:dyDescent="0.25">
      <c r="B124" s="5"/>
      <c r="C124" s="5"/>
      <c r="D124" s="5"/>
      <c r="E124" s="23"/>
      <c r="F124" s="23"/>
      <c r="G124" s="78" t="s">
        <v>12</v>
      </c>
      <c r="H124" s="29"/>
      <c r="K124" s="55"/>
    </row>
    <row r="125" spans="1:17" ht="30" customHeight="1" thickBot="1" x14ac:dyDescent="0.25">
      <c r="A125" s="936" t="s">
        <v>60</v>
      </c>
      <c r="B125" s="195" t="s">
        <v>13</v>
      </c>
      <c r="C125" s="196" t="s">
        <v>657</v>
      </c>
      <c r="D125" s="194" t="s">
        <v>287</v>
      </c>
      <c r="E125" s="197" t="s">
        <v>142</v>
      </c>
      <c r="F125" s="937" t="s">
        <v>59</v>
      </c>
      <c r="G125" s="944" t="s">
        <v>22</v>
      </c>
      <c r="H125" s="11"/>
      <c r="J125" s="55"/>
    </row>
    <row r="126" spans="1:17" ht="12" thickBot="1" x14ac:dyDescent="0.25">
      <c r="A126" s="34">
        <f>A127+A152+A149</f>
        <v>21994.15</v>
      </c>
      <c r="B126" s="33" t="s">
        <v>17</v>
      </c>
      <c r="C126" s="35" t="s">
        <v>15</v>
      </c>
      <c r="D126" s="33" t="s">
        <v>19</v>
      </c>
      <c r="E126" s="34">
        <f>+E127+E149+E152</f>
        <v>8008.32</v>
      </c>
      <c r="F126" s="34">
        <f>+F127+F149+F152</f>
        <v>8008.32</v>
      </c>
      <c r="G126" s="352" t="s">
        <v>14</v>
      </c>
      <c r="H126" s="55"/>
      <c r="I126" s="55"/>
      <c r="J126" s="55"/>
      <c r="L126" s="758"/>
      <c r="M126" s="686"/>
      <c r="N126" s="686"/>
      <c r="O126" s="686"/>
      <c r="P126" s="310"/>
      <c r="Q126" s="72"/>
    </row>
    <row r="127" spans="1:17" x14ac:dyDescent="0.2">
      <c r="A127" s="759">
        <v>4980</v>
      </c>
      <c r="B127" s="760" t="s">
        <v>18</v>
      </c>
      <c r="C127" s="761" t="s">
        <v>14</v>
      </c>
      <c r="D127" s="762" t="s">
        <v>658</v>
      </c>
      <c r="E127" s="763">
        <f>SUM(E128:E148)</f>
        <v>2850</v>
      </c>
      <c r="F127" s="764">
        <f>SUM(F128:F148)</f>
        <v>2850</v>
      </c>
      <c r="G127" s="765"/>
      <c r="H127" s="55"/>
      <c r="I127" s="55"/>
      <c r="J127" s="55"/>
      <c r="L127" s="758"/>
      <c r="M127" s="686"/>
      <c r="N127" s="686"/>
      <c r="O127" s="686"/>
      <c r="P127" s="310"/>
      <c r="Q127" s="72"/>
    </row>
    <row r="128" spans="1:17" x14ac:dyDescent="0.2">
      <c r="A128" s="439">
        <v>200</v>
      </c>
      <c r="B128" s="14" t="s">
        <v>17</v>
      </c>
      <c r="C128" s="21" t="s">
        <v>659</v>
      </c>
      <c r="D128" s="52" t="s">
        <v>636</v>
      </c>
      <c r="E128" s="410">
        <v>200</v>
      </c>
      <c r="F128" s="766">
        <v>200</v>
      </c>
      <c r="G128" s="338"/>
      <c r="H128" s="55"/>
      <c r="I128" s="55"/>
      <c r="J128" s="55"/>
      <c r="K128" s="181"/>
      <c r="L128" s="767"/>
      <c r="M128" s="686"/>
      <c r="N128" s="686"/>
      <c r="O128" s="686"/>
      <c r="P128" s="310"/>
      <c r="Q128" s="72"/>
    </row>
    <row r="129" spans="1:255" x14ac:dyDescent="0.2">
      <c r="A129" s="439">
        <v>400</v>
      </c>
      <c r="B129" s="14" t="s">
        <v>17</v>
      </c>
      <c r="C129" s="610" t="s">
        <v>660</v>
      </c>
      <c r="D129" s="20" t="s">
        <v>638</v>
      </c>
      <c r="E129" s="410">
        <v>120</v>
      </c>
      <c r="F129" s="766">
        <v>120</v>
      </c>
      <c r="G129" s="340"/>
      <c r="H129" s="55"/>
      <c r="I129" s="55"/>
      <c r="J129" s="55"/>
      <c r="L129" s="758"/>
      <c r="M129" s="686"/>
      <c r="N129" s="686"/>
      <c r="O129" s="686"/>
      <c r="P129" s="310"/>
      <c r="Q129" s="72"/>
    </row>
    <row r="130" spans="1:255" ht="22.5" x14ac:dyDescent="0.2">
      <c r="A130" s="439">
        <v>50</v>
      </c>
      <c r="B130" s="14" t="s">
        <v>17</v>
      </c>
      <c r="C130" s="768" t="s">
        <v>661</v>
      </c>
      <c r="D130" s="769" t="s">
        <v>662</v>
      </c>
      <c r="E130" s="410">
        <v>50</v>
      </c>
      <c r="F130" s="766">
        <v>50</v>
      </c>
      <c r="G130" s="340"/>
      <c r="H130" s="55"/>
      <c r="I130" s="55"/>
      <c r="J130" s="55"/>
      <c r="L130" s="758"/>
      <c r="M130" s="686"/>
      <c r="N130" s="686"/>
      <c r="O130" s="686"/>
      <c r="P130" s="310"/>
      <c r="Q130" s="72"/>
    </row>
    <row r="131" spans="1:255" ht="22.5" x14ac:dyDescent="0.2">
      <c r="A131" s="439">
        <v>100</v>
      </c>
      <c r="B131" s="14" t="s">
        <v>17</v>
      </c>
      <c r="C131" s="768" t="s">
        <v>663</v>
      </c>
      <c r="D131" s="769" t="s">
        <v>664</v>
      </c>
      <c r="E131" s="410">
        <v>100</v>
      </c>
      <c r="F131" s="766">
        <v>100</v>
      </c>
      <c r="G131" s="340"/>
      <c r="H131" s="55"/>
      <c r="I131" s="55"/>
      <c r="J131" s="55"/>
      <c r="L131" s="758"/>
      <c r="M131" s="686"/>
      <c r="N131" s="686"/>
      <c r="O131" s="686"/>
      <c r="P131" s="310"/>
      <c r="Q131" s="72"/>
    </row>
    <row r="134" spans="1:255" s="72" customFormat="1" ht="12" thickBot="1" x14ac:dyDescent="0.25">
      <c r="A134" s="76"/>
      <c r="B134" s="83"/>
      <c r="C134" s="97"/>
      <c r="D134" s="110"/>
      <c r="E134" s="76"/>
      <c r="F134" s="76"/>
      <c r="G134" s="78" t="s">
        <v>12</v>
      </c>
      <c r="H134" s="288"/>
      <c r="I134" s="288"/>
      <c r="J134" s="288"/>
      <c r="K134" s="288"/>
      <c r="L134" s="758"/>
      <c r="M134" s="686"/>
      <c r="N134" s="686"/>
      <c r="O134" s="686"/>
      <c r="P134" s="310"/>
      <c r="Q134" s="288"/>
      <c r="R134" s="288"/>
      <c r="S134" s="288"/>
      <c r="T134" s="288"/>
      <c r="U134" s="288"/>
      <c r="V134" s="288"/>
      <c r="W134" s="288"/>
      <c r="X134" s="288"/>
      <c r="Y134" s="288"/>
      <c r="Z134" s="288"/>
      <c r="AA134" s="288"/>
      <c r="AB134" s="288"/>
      <c r="AC134" s="288"/>
      <c r="AD134" s="288"/>
      <c r="AE134" s="288"/>
      <c r="AF134" s="288"/>
      <c r="AG134" s="288"/>
      <c r="AH134" s="288"/>
      <c r="AI134" s="288"/>
      <c r="AJ134" s="288"/>
      <c r="AK134" s="288"/>
      <c r="AL134" s="288"/>
      <c r="AM134" s="288"/>
      <c r="AN134" s="288"/>
      <c r="AO134" s="288"/>
      <c r="AP134" s="288"/>
      <c r="AQ134" s="288"/>
      <c r="AR134" s="288"/>
      <c r="AS134" s="288"/>
      <c r="AT134" s="288"/>
      <c r="AU134" s="288"/>
      <c r="AV134" s="288"/>
      <c r="AW134" s="288"/>
      <c r="AX134" s="288"/>
      <c r="AY134" s="288"/>
      <c r="AZ134" s="288"/>
      <c r="BA134" s="288"/>
      <c r="BB134" s="288"/>
      <c r="BC134" s="288"/>
      <c r="BD134" s="288"/>
      <c r="BE134" s="288"/>
      <c r="BF134" s="288"/>
      <c r="BG134" s="288"/>
      <c r="BH134" s="288"/>
      <c r="BI134" s="288"/>
      <c r="BJ134" s="288"/>
      <c r="BK134" s="288"/>
      <c r="BL134" s="288"/>
      <c r="BM134" s="288"/>
      <c r="BN134" s="288"/>
      <c r="BO134" s="288"/>
      <c r="BP134" s="288"/>
      <c r="BQ134" s="288"/>
      <c r="BR134" s="288"/>
      <c r="BS134" s="288"/>
      <c r="BT134" s="288"/>
      <c r="BU134" s="288"/>
      <c r="BV134" s="288"/>
      <c r="BW134" s="288"/>
      <c r="BX134" s="288"/>
      <c r="BY134" s="288"/>
      <c r="BZ134" s="288"/>
      <c r="CA134" s="288"/>
      <c r="CB134" s="288"/>
      <c r="CC134" s="288"/>
      <c r="CD134" s="288"/>
      <c r="CE134" s="288"/>
      <c r="CF134" s="288"/>
      <c r="CG134" s="288"/>
      <c r="CH134" s="288"/>
      <c r="CI134" s="288"/>
      <c r="CJ134" s="288"/>
      <c r="CK134" s="288"/>
      <c r="CL134" s="288"/>
      <c r="CM134" s="288"/>
      <c r="CN134" s="288"/>
      <c r="CO134" s="288"/>
      <c r="CP134" s="288"/>
      <c r="CQ134" s="288"/>
      <c r="CR134" s="288"/>
      <c r="CS134" s="288"/>
      <c r="CT134" s="288"/>
      <c r="CU134" s="288"/>
      <c r="CV134" s="288"/>
      <c r="CW134" s="288"/>
      <c r="CX134" s="288"/>
      <c r="CY134" s="288"/>
      <c r="CZ134" s="288"/>
      <c r="DA134" s="288"/>
      <c r="DB134" s="288"/>
      <c r="DC134" s="288"/>
      <c r="DD134" s="288"/>
      <c r="DE134" s="288"/>
      <c r="DF134" s="288"/>
      <c r="DG134" s="288"/>
      <c r="DH134" s="288"/>
      <c r="DI134" s="288"/>
      <c r="DJ134" s="288"/>
      <c r="DK134" s="288"/>
      <c r="DL134" s="288"/>
      <c r="DM134" s="288"/>
      <c r="DN134" s="288"/>
      <c r="DO134" s="288"/>
      <c r="DP134" s="288"/>
      <c r="DQ134" s="288"/>
      <c r="DR134" s="288"/>
      <c r="DS134" s="288"/>
      <c r="DT134" s="288"/>
      <c r="DU134" s="288"/>
      <c r="DV134" s="288"/>
      <c r="DW134" s="288"/>
      <c r="DX134" s="288"/>
      <c r="DY134" s="288"/>
      <c r="DZ134" s="288"/>
      <c r="EA134" s="288"/>
      <c r="EB134" s="288"/>
      <c r="EC134" s="288"/>
      <c r="ED134" s="288"/>
      <c r="EE134" s="288"/>
      <c r="EF134" s="288"/>
      <c r="EG134" s="288"/>
      <c r="EH134" s="288"/>
      <c r="EI134" s="288"/>
      <c r="EJ134" s="288"/>
      <c r="EK134" s="288"/>
      <c r="EL134" s="288"/>
      <c r="EM134" s="288"/>
      <c r="EN134" s="288"/>
      <c r="EO134" s="288"/>
      <c r="EP134" s="288"/>
      <c r="EQ134" s="288"/>
      <c r="ER134" s="288"/>
      <c r="ES134" s="288"/>
      <c r="ET134" s="288"/>
      <c r="EU134" s="288"/>
      <c r="EV134" s="288"/>
      <c r="EW134" s="288"/>
      <c r="EX134" s="288"/>
      <c r="EY134" s="288"/>
      <c r="EZ134" s="288"/>
      <c r="FA134" s="288"/>
      <c r="FB134" s="288"/>
      <c r="FC134" s="288"/>
      <c r="FD134" s="288"/>
      <c r="FE134" s="288"/>
      <c r="FF134" s="288"/>
      <c r="FG134" s="288"/>
      <c r="FH134" s="288"/>
      <c r="FI134" s="288"/>
      <c r="FJ134" s="288"/>
      <c r="FK134" s="288"/>
      <c r="FL134" s="288"/>
      <c r="FM134" s="288"/>
      <c r="FN134" s="288"/>
      <c r="FO134" s="288"/>
      <c r="FP134" s="288"/>
      <c r="FQ134" s="288"/>
      <c r="FR134" s="288"/>
      <c r="FS134" s="288"/>
      <c r="FT134" s="288"/>
      <c r="FU134" s="288"/>
      <c r="FV134" s="288"/>
      <c r="FW134" s="288"/>
      <c r="FX134" s="288"/>
      <c r="FY134" s="288"/>
      <c r="FZ134" s="288"/>
      <c r="GA134" s="288"/>
      <c r="GB134" s="288"/>
      <c r="GC134" s="288"/>
      <c r="GD134" s="288"/>
      <c r="GE134" s="288"/>
      <c r="GF134" s="288"/>
      <c r="GG134" s="288"/>
      <c r="GH134" s="288"/>
      <c r="GI134" s="288"/>
      <c r="GJ134" s="288"/>
      <c r="GK134" s="288"/>
      <c r="GL134" s="288"/>
      <c r="GM134" s="288"/>
      <c r="GN134" s="288"/>
      <c r="GO134" s="288"/>
      <c r="GP134" s="288"/>
      <c r="GQ134" s="288"/>
      <c r="GR134" s="288"/>
      <c r="GS134" s="288"/>
      <c r="GT134" s="288"/>
      <c r="GU134" s="288"/>
      <c r="GV134" s="288"/>
      <c r="GW134" s="288"/>
      <c r="GX134" s="288"/>
      <c r="GY134" s="288"/>
      <c r="GZ134" s="288"/>
      <c r="HA134" s="288"/>
      <c r="HB134" s="288"/>
      <c r="HC134" s="288"/>
      <c r="HD134" s="288"/>
      <c r="HE134" s="288"/>
      <c r="HF134" s="288"/>
      <c r="HG134" s="288"/>
      <c r="HH134" s="288"/>
      <c r="HI134" s="288"/>
      <c r="HJ134" s="288"/>
      <c r="HK134" s="288"/>
      <c r="HL134" s="288"/>
      <c r="HM134" s="288"/>
      <c r="HN134" s="288"/>
      <c r="HO134" s="288"/>
      <c r="HP134" s="288"/>
      <c r="HQ134" s="288"/>
      <c r="HR134" s="288"/>
      <c r="HS134" s="288"/>
      <c r="HT134" s="288"/>
      <c r="HU134" s="288"/>
      <c r="HV134" s="288"/>
      <c r="HW134" s="288"/>
      <c r="HX134" s="288"/>
      <c r="HY134" s="288"/>
      <c r="HZ134" s="288"/>
      <c r="IA134" s="288"/>
      <c r="IB134" s="288"/>
      <c r="IC134" s="288"/>
      <c r="ID134" s="288"/>
      <c r="IE134" s="288"/>
      <c r="IF134" s="288"/>
      <c r="IG134" s="288"/>
      <c r="IH134" s="288"/>
      <c r="II134" s="288"/>
      <c r="IJ134" s="288"/>
      <c r="IK134" s="288"/>
      <c r="IL134" s="288"/>
      <c r="IM134" s="288"/>
      <c r="IN134" s="288"/>
      <c r="IO134" s="288"/>
      <c r="IP134" s="288"/>
      <c r="IQ134" s="288"/>
      <c r="IR134" s="288"/>
      <c r="IS134" s="288"/>
      <c r="IT134" s="288"/>
      <c r="IU134" s="288"/>
    </row>
    <row r="135" spans="1:255" s="72" customFormat="1" ht="18.75" thickBot="1" x14ac:dyDescent="0.25">
      <c r="A135" s="2720" t="s">
        <v>60</v>
      </c>
      <c r="B135" s="2721" t="s">
        <v>13</v>
      </c>
      <c r="C135" s="2600" t="s">
        <v>657</v>
      </c>
      <c r="D135" s="2722" t="s">
        <v>287</v>
      </c>
      <c r="E135" s="2602" t="s">
        <v>142</v>
      </c>
      <c r="F135" s="2723" t="s">
        <v>59</v>
      </c>
      <c r="G135" s="2724" t="s">
        <v>22</v>
      </c>
      <c r="H135" s="288"/>
      <c r="I135" s="288"/>
      <c r="J135" s="288"/>
      <c r="K135" s="288"/>
      <c r="L135" s="758"/>
      <c r="M135" s="686"/>
      <c r="N135" s="686"/>
      <c r="O135" s="686"/>
      <c r="P135" s="310"/>
      <c r="Q135" s="288"/>
      <c r="R135" s="288"/>
      <c r="S135" s="288"/>
      <c r="T135" s="288"/>
      <c r="U135" s="288"/>
      <c r="V135" s="288"/>
      <c r="W135" s="288"/>
      <c r="X135" s="288"/>
      <c r="Y135" s="288"/>
      <c r="Z135" s="288"/>
      <c r="AA135" s="288"/>
      <c r="AB135" s="288"/>
      <c r="AC135" s="288"/>
      <c r="AD135" s="288"/>
      <c r="AE135" s="288"/>
      <c r="AF135" s="288"/>
      <c r="AG135" s="288"/>
      <c r="AH135" s="288"/>
      <c r="AI135" s="288"/>
      <c r="AJ135" s="288"/>
      <c r="AK135" s="288"/>
      <c r="AL135" s="288"/>
      <c r="AM135" s="288"/>
      <c r="AN135" s="288"/>
      <c r="AO135" s="288"/>
      <c r="AP135" s="288"/>
      <c r="AQ135" s="288"/>
      <c r="AR135" s="288"/>
      <c r="AS135" s="288"/>
      <c r="AT135" s="288"/>
      <c r="AU135" s="288"/>
      <c r="AV135" s="288"/>
      <c r="AW135" s="288"/>
      <c r="AX135" s="288"/>
      <c r="AY135" s="288"/>
      <c r="AZ135" s="288"/>
      <c r="BA135" s="288"/>
      <c r="BB135" s="288"/>
      <c r="BC135" s="288"/>
      <c r="BD135" s="288"/>
      <c r="BE135" s="288"/>
      <c r="BF135" s="288"/>
      <c r="BG135" s="288"/>
      <c r="BH135" s="288"/>
      <c r="BI135" s="288"/>
      <c r="BJ135" s="288"/>
      <c r="BK135" s="288"/>
      <c r="BL135" s="288"/>
      <c r="BM135" s="288"/>
      <c r="BN135" s="288"/>
      <c r="BO135" s="288"/>
      <c r="BP135" s="288"/>
      <c r="BQ135" s="288"/>
      <c r="BR135" s="288"/>
      <c r="BS135" s="288"/>
      <c r="BT135" s="288"/>
      <c r="BU135" s="288"/>
      <c r="BV135" s="288"/>
      <c r="BW135" s="288"/>
      <c r="BX135" s="288"/>
      <c r="BY135" s="288"/>
      <c r="BZ135" s="288"/>
      <c r="CA135" s="288"/>
      <c r="CB135" s="288"/>
      <c r="CC135" s="288"/>
      <c r="CD135" s="288"/>
      <c r="CE135" s="288"/>
      <c r="CF135" s="288"/>
      <c r="CG135" s="288"/>
      <c r="CH135" s="288"/>
      <c r="CI135" s="288"/>
      <c r="CJ135" s="288"/>
      <c r="CK135" s="288"/>
      <c r="CL135" s="288"/>
      <c r="CM135" s="288"/>
      <c r="CN135" s="288"/>
      <c r="CO135" s="288"/>
      <c r="CP135" s="288"/>
      <c r="CQ135" s="288"/>
      <c r="CR135" s="288"/>
      <c r="CS135" s="288"/>
      <c r="CT135" s="288"/>
      <c r="CU135" s="288"/>
      <c r="CV135" s="288"/>
      <c r="CW135" s="288"/>
      <c r="CX135" s="288"/>
      <c r="CY135" s="288"/>
      <c r="CZ135" s="288"/>
      <c r="DA135" s="288"/>
      <c r="DB135" s="288"/>
      <c r="DC135" s="288"/>
      <c r="DD135" s="288"/>
      <c r="DE135" s="288"/>
      <c r="DF135" s="288"/>
      <c r="DG135" s="288"/>
      <c r="DH135" s="288"/>
      <c r="DI135" s="288"/>
      <c r="DJ135" s="288"/>
      <c r="DK135" s="288"/>
      <c r="DL135" s="288"/>
      <c r="DM135" s="288"/>
      <c r="DN135" s="288"/>
      <c r="DO135" s="288"/>
      <c r="DP135" s="288"/>
      <c r="DQ135" s="288"/>
      <c r="DR135" s="288"/>
      <c r="DS135" s="288"/>
      <c r="DT135" s="288"/>
      <c r="DU135" s="288"/>
      <c r="DV135" s="288"/>
      <c r="DW135" s="288"/>
      <c r="DX135" s="288"/>
      <c r="DY135" s="288"/>
      <c r="DZ135" s="288"/>
      <c r="EA135" s="288"/>
      <c r="EB135" s="288"/>
      <c r="EC135" s="288"/>
      <c r="ED135" s="288"/>
      <c r="EE135" s="288"/>
      <c r="EF135" s="288"/>
      <c r="EG135" s="288"/>
      <c r="EH135" s="288"/>
      <c r="EI135" s="288"/>
      <c r="EJ135" s="288"/>
      <c r="EK135" s="288"/>
      <c r="EL135" s="288"/>
      <c r="EM135" s="288"/>
      <c r="EN135" s="288"/>
      <c r="EO135" s="288"/>
      <c r="EP135" s="288"/>
      <c r="EQ135" s="288"/>
      <c r="ER135" s="288"/>
      <c r="ES135" s="288"/>
      <c r="ET135" s="288"/>
      <c r="EU135" s="288"/>
      <c r="EV135" s="288"/>
      <c r="EW135" s="288"/>
      <c r="EX135" s="288"/>
      <c r="EY135" s="288"/>
      <c r="EZ135" s="288"/>
      <c r="FA135" s="288"/>
      <c r="FB135" s="288"/>
      <c r="FC135" s="288"/>
      <c r="FD135" s="288"/>
      <c r="FE135" s="288"/>
      <c r="FF135" s="288"/>
      <c r="FG135" s="288"/>
      <c r="FH135" s="288"/>
      <c r="FI135" s="288"/>
      <c r="FJ135" s="288"/>
      <c r="FK135" s="288"/>
      <c r="FL135" s="288"/>
      <c r="FM135" s="288"/>
      <c r="FN135" s="288"/>
      <c r="FO135" s="288"/>
      <c r="FP135" s="288"/>
      <c r="FQ135" s="288"/>
      <c r="FR135" s="288"/>
      <c r="FS135" s="288"/>
      <c r="FT135" s="288"/>
      <c r="FU135" s="288"/>
      <c r="FV135" s="288"/>
      <c r="FW135" s="288"/>
      <c r="FX135" s="288"/>
      <c r="FY135" s="288"/>
      <c r="FZ135" s="288"/>
      <c r="GA135" s="288"/>
      <c r="GB135" s="288"/>
      <c r="GC135" s="288"/>
      <c r="GD135" s="288"/>
      <c r="GE135" s="288"/>
      <c r="GF135" s="288"/>
      <c r="GG135" s="288"/>
      <c r="GH135" s="288"/>
      <c r="GI135" s="288"/>
      <c r="GJ135" s="288"/>
      <c r="GK135" s="288"/>
      <c r="GL135" s="288"/>
      <c r="GM135" s="288"/>
      <c r="GN135" s="288"/>
      <c r="GO135" s="288"/>
      <c r="GP135" s="288"/>
      <c r="GQ135" s="288"/>
      <c r="GR135" s="288"/>
      <c r="GS135" s="288"/>
      <c r="GT135" s="288"/>
      <c r="GU135" s="288"/>
      <c r="GV135" s="288"/>
      <c r="GW135" s="288"/>
      <c r="GX135" s="288"/>
      <c r="GY135" s="288"/>
      <c r="GZ135" s="288"/>
      <c r="HA135" s="288"/>
      <c r="HB135" s="288"/>
      <c r="HC135" s="288"/>
      <c r="HD135" s="288"/>
      <c r="HE135" s="288"/>
      <c r="HF135" s="288"/>
      <c r="HG135" s="288"/>
      <c r="HH135" s="288"/>
      <c r="HI135" s="288"/>
      <c r="HJ135" s="288"/>
      <c r="HK135" s="288"/>
      <c r="HL135" s="288"/>
      <c r="HM135" s="288"/>
      <c r="HN135" s="288"/>
      <c r="HO135" s="288"/>
      <c r="HP135" s="288"/>
      <c r="HQ135" s="288"/>
      <c r="HR135" s="288"/>
      <c r="HS135" s="288"/>
      <c r="HT135" s="288"/>
      <c r="HU135" s="288"/>
      <c r="HV135" s="288"/>
      <c r="HW135" s="288"/>
      <c r="HX135" s="288"/>
      <c r="HY135" s="288"/>
      <c r="HZ135" s="288"/>
      <c r="IA135" s="288"/>
      <c r="IB135" s="288"/>
      <c r="IC135" s="288"/>
      <c r="ID135" s="288"/>
      <c r="IE135" s="288"/>
      <c r="IF135" s="288"/>
      <c r="IG135" s="288"/>
      <c r="IH135" s="288"/>
      <c r="II135" s="288"/>
      <c r="IJ135" s="288"/>
      <c r="IK135" s="288"/>
      <c r="IL135" s="288"/>
      <c r="IM135" s="288"/>
      <c r="IN135" s="288"/>
      <c r="IO135" s="288"/>
      <c r="IP135" s="288"/>
      <c r="IQ135" s="288"/>
      <c r="IR135" s="288"/>
      <c r="IS135" s="288"/>
      <c r="IT135" s="288"/>
      <c r="IU135" s="288"/>
    </row>
    <row r="136" spans="1:255" s="72" customFormat="1" ht="12" thickBot="1" x14ac:dyDescent="0.25">
      <c r="A136" s="233" t="s">
        <v>1927</v>
      </c>
      <c r="B136" s="33" t="s">
        <v>17</v>
      </c>
      <c r="C136" s="35" t="s">
        <v>15</v>
      </c>
      <c r="D136" s="33" t="s">
        <v>19</v>
      </c>
      <c r="E136" s="233" t="s">
        <v>23</v>
      </c>
      <c r="F136" s="233" t="s">
        <v>23</v>
      </c>
      <c r="G136" s="352" t="s">
        <v>14</v>
      </c>
      <c r="H136" s="288"/>
      <c r="I136" s="288"/>
      <c r="J136" s="288"/>
      <c r="K136" s="288"/>
      <c r="L136" s="758"/>
      <c r="M136" s="686"/>
      <c r="N136" s="686"/>
      <c r="O136" s="686"/>
      <c r="P136" s="310"/>
      <c r="Q136" s="288"/>
      <c r="R136" s="288"/>
      <c r="S136" s="288"/>
      <c r="T136" s="288"/>
      <c r="U136" s="288"/>
      <c r="V136" s="288"/>
      <c r="W136" s="288"/>
      <c r="X136" s="288"/>
      <c r="Y136" s="288"/>
      <c r="Z136" s="288"/>
      <c r="AA136" s="288"/>
      <c r="AB136" s="288"/>
      <c r="AC136" s="288"/>
      <c r="AD136" s="288"/>
      <c r="AE136" s="288"/>
      <c r="AF136" s="288"/>
      <c r="AG136" s="288"/>
      <c r="AH136" s="288"/>
      <c r="AI136" s="288"/>
      <c r="AJ136" s="288"/>
      <c r="AK136" s="288"/>
      <c r="AL136" s="288"/>
      <c r="AM136" s="288"/>
      <c r="AN136" s="288"/>
      <c r="AO136" s="288"/>
      <c r="AP136" s="288"/>
      <c r="AQ136" s="288"/>
      <c r="AR136" s="288"/>
      <c r="AS136" s="288"/>
      <c r="AT136" s="288"/>
      <c r="AU136" s="288"/>
      <c r="AV136" s="288"/>
      <c r="AW136" s="288"/>
      <c r="AX136" s="288"/>
      <c r="AY136" s="288"/>
      <c r="AZ136" s="288"/>
      <c r="BA136" s="288"/>
      <c r="BB136" s="288"/>
      <c r="BC136" s="288"/>
      <c r="BD136" s="288"/>
      <c r="BE136" s="288"/>
      <c r="BF136" s="288"/>
      <c r="BG136" s="288"/>
      <c r="BH136" s="288"/>
      <c r="BI136" s="288"/>
      <c r="BJ136" s="288"/>
      <c r="BK136" s="288"/>
      <c r="BL136" s="288"/>
      <c r="BM136" s="288"/>
      <c r="BN136" s="288"/>
      <c r="BO136" s="288"/>
      <c r="BP136" s="288"/>
      <c r="BQ136" s="288"/>
      <c r="BR136" s="288"/>
      <c r="BS136" s="288"/>
      <c r="BT136" s="288"/>
      <c r="BU136" s="288"/>
      <c r="BV136" s="288"/>
      <c r="BW136" s="288"/>
      <c r="BX136" s="288"/>
      <c r="BY136" s="288"/>
      <c r="BZ136" s="288"/>
      <c r="CA136" s="288"/>
      <c r="CB136" s="288"/>
      <c r="CC136" s="288"/>
      <c r="CD136" s="288"/>
      <c r="CE136" s="288"/>
      <c r="CF136" s="288"/>
      <c r="CG136" s="288"/>
      <c r="CH136" s="288"/>
      <c r="CI136" s="288"/>
      <c r="CJ136" s="288"/>
      <c r="CK136" s="288"/>
      <c r="CL136" s="288"/>
      <c r="CM136" s="288"/>
      <c r="CN136" s="288"/>
      <c r="CO136" s="288"/>
      <c r="CP136" s="288"/>
      <c r="CQ136" s="288"/>
      <c r="CR136" s="288"/>
      <c r="CS136" s="288"/>
      <c r="CT136" s="288"/>
      <c r="CU136" s="288"/>
      <c r="CV136" s="288"/>
      <c r="CW136" s="288"/>
      <c r="CX136" s="288"/>
      <c r="CY136" s="288"/>
      <c r="CZ136" s="288"/>
      <c r="DA136" s="288"/>
      <c r="DB136" s="288"/>
      <c r="DC136" s="288"/>
      <c r="DD136" s="288"/>
      <c r="DE136" s="288"/>
      <c r="DF136" s="288"/>
      <c r="DG136" s="288"/>
      <c r="DH136" s="288"/>
      <c r="DI136" s="288"/>
      <c r="DJ136" s="288"/>
      <c r="DK136" s="288"/>
      <c r="DL136" s="288"/>
      <c r="DM136" s="288"/>
      <c r="DN136" s="288"/>
      <c r="DO136" s="288"/>
      <c r="DP136" s="288"/>
      <c r="DQ136" s="288"/>
      <c r="DR136" s="288"/>
      <c r="DS136" s="288"/>
      <c r="DT136" s="288"/>
      <c r="DU136" s="288"/>
      <c r="DV136" s="288"/>
      <c r="DW136" s="288"/>
      <c r="DX136" s="288"/>
      <c r="DY136" s="288"/>
      <c r="DZ136" s="288"/>
      <c r="EA136" s="288"/>
      <c r="EB136" s="288"/>
      <c r="EC136" s="288"/>
      <c r="ED136" s="288"/>
      <c r="EE136" s="288"/>
      <c r="EF136" s="288"/>
      <c r="EG136" s="288"/>
      <c r="EH136" s="288"/>
      <c r="EI136" s="288"/>
      <c r="EJ136" s="288"/>
      <c r="EK136" s="288"/>
      <c r="EL136" s="288"/>
      <c r="EM136" s="288"/>
      <c r="EN136" s="288"/>
      <c r="EO136" s="288"/>
      <c r="EP136" s="288"/>
      <c r="EQ136" s="288"/>
      <c r="ER136" s="288"/>
      <c r="ES136" s="288"/>
      <c r="ET136" s="288"/>
      <c r="EU136" s="288"/>
      <c r="EV136" s="288"/>
      <c r="EW136" s="288"/>
      <c r="EX136" s="288"/>
      <c r="EY136" s="288"/>
      <c r="EZ136" s="288"/>
      <c r="FA136" s="288"/>
      <c r="FB136" s="288"/>
      <c r="FC136" s="288"/>
      <c r="FD136" s="288"/>
      <c r="FE136" s="288"/>
      <c r="FF136" s="288"/>
      <c r="FG136" s="288"/>
      <c r="FH136" s="288"/>
      <c r="FI136" s="288"/>
      <c r="FJ136" s="288"/>
      <c r="FK136" s="288"/>
      <c r="FL136" s="288"/>
      <c r="FM136" s="288"/>
      <c r="FN136" s="288"/>
      <c r="FO136" s="288"/>
      <c r="FP136" s="288"/>
      <c r="FQ136" s="288"/>
      <c r="FR136" s="288"/>
      <c r="FS136" s="288"/>
      <c r="FT136" s="288"/>
      <c r="FU136" s="288"/>
      <c r="FV136" s="288"/>
      <c r="FW136" s="288"/>
      <c r="FX136" s="288"/>
      <c r="FY136" s="288"/>
      <c r="FZ136" s="288"/>
      <c r="GA136" s="288"/>
      <c r="GB136" s="288"/>
      <c r="GC136" s="288"/>
      <c r="GD136" s="288"/>
      <c r="GE136" s="288"/>
      <c r="GF136" s="288"/>
      <c r="GG136" s="288"/>
      <c r="GH136" s="288"/>
      <c r="GI136" s="288"/>
      <c r="GJ136" s="288"/>
      <c r="GK136" s="288"/>
      <c r="GL136" s="288"/>
      <c r="GM136" s="288"/>
      <c r="GN136" s="288"/>
      <c r="GO136" s="288"/>
      <c r="GP136" s="288"/>
      <c r="GQ136" s="288"/>
      <c r="GR136" s="288"/>
      <c r="GS136" s="288"/>
      <c r="GT136" s="288"/>
      <c r="GU136" s="288"/>
      <c r="GV136" s="288"/>
      <c r="GW136" s="288"/>
      <c r="GX136" s="288"/>
      <c r="GY136" s="288"/>
      <c r="GZ136" s="288"/>
      <c r="HA136" s="288"/>
      <c r="HB136" s="288"/>
      <c r="HC136" s="288"/>
      <c r="HD136" s="288"/>
      <c r="HE136" s="288"/>
      <c r="HF136" s="288"/>
      <c r="HG136" s="288"/>
      <c r="HH136" s="288"/>
      <c r="HI136" s="288"/>
      <c r="HJ136" s="288"/>
      <c r="HK136" s="288"/>
      <c r="HL136" s="288"/>
      <c r="HM136" s="288"/>
      <c r="HN136" s="288"/>
      <c r="HO136" s="288"/>
      <c r="HP136" s="288"/>
      <c r="HQ136" s="288"/>
      <c r="HR136" s="288"/>
      <c r="HS136" s="288"/>
      <c r="HT136" s="288"/>
      <c r="HU136" s="288"/>
      <c r="HV136" s="288"/>
      <c r="HW136" s="288"/>
      <c r="HX136" s="288"/>
      <c r="HY136" s="288"/>
      <c r="HZ136" s="288"/>
      <c r="IA136" s="288"/>
      <c r="IB136" s="288"/>
      <c r="IC136" s="288"/>
      <c r="ID136" s="288"/>
      <c r="IE136" s="288"/>
      <c r="IF136" s="288"/>
      <c r="IG136" s="288"/>
      <c r="IH136" s="288"/>
      <c r="II136" s="288"/>
      <c r="IJ136" s="288"/>
      <c r="IK136" s="288"/>
      <c r="IL136" s="288"/>
      <c r="IM136" s="288"/>
      <c r="IN136" s="288"/>
      <c r="IO136" s="288"/>
      <c r="IP136" s="288"/>
      <c r="IQ136" s="288"/>
      <c r="IR136" s="288"/>
      <c r="IS136" s="288"/>
      <c r="IT136" s="288"/>
      <c r="IU136" s="288"/>
    </row>
    <row r="137" spans="1:255" ht="33.75" x14ac:dyDescent="0.2">
      <c r="A137" s="439">
        <v>100</v>
      </c>
      <c r="B137" s="14" t="s">
        <v>17</v>
      </c>
      <c r="C137" s="814" t="s">
        <v>665</v>
      </c>
      <c r="D137" s="769" t="s">
        <v>666</v>
      </c>
      <c r="E137" s="410">
        <v>100</v>
      </c>
      <c r="F137" s="766">
        <v>100</v>
      </c>
      <c r="G137" s="340"/>
      <c r="H137" s="286"/>
      <c r="I137" s="286"/>
      <c r="J137" s="286"/>
      <c r="K137" s="507"/>
      <c r="L137" s="758"/>
      <c r="M137" s="686"/>
      <c r="N137" s="686"/>
      <c r="O137" s="686"/>
      <c r="P137" s="310"/>
      <c r="Q137" s="288"/>
      <c r="R137" s="507"/>
      <c r="S137" s="507"/>
      <c r="T137" s="507"/>
      <c r="U137" s="507"/>
      <c r="V137" s="507"/>
      <c r="W137" s="507"/>
      <c r="X137" s="507"/>
      <c r="Y137" s="507"/>
      <c r="Z137" s="507"/>
      <c r="AA137" s="507"/>
      <c r="AB137" s="507"/>
      <c r="AC137" s="507"/>
      <c r="AD137" s="507"/>
      <c r="AE137" s="507"/>
      <c r="AF137" s="507"/>
      <c r="AG137" s="507"/>
      <c r="AH137" s="507"/>
      <c r="AI137" s="507"/>
      <c r="AJ137" s="507"/>
      <c r="AK137" s="507"/>
      <c r="AL137" s="507"/>
      <c r="AM137" s="507"/>
      <c r="AN137" s="507"/>
      <c r="AO137" s="507"/>
      <c r="AP137" s="507"/>
      <c r="AQ137" s="507"/>
      <c r="AR137" s="507"/>
      <c r="AS137" s="507"/>
      <c r="AT137" s="507"/>
      <c r="AU137" s="507"/>
      <c r="AV137" s="507"/>
      <c r="AW137" s="507"/>
      <c r="AX137" s="507"/>
      <c r="AY137" s="507"/>
      <c r="AZ137" s="507"/>
      <c r="BA137" s="507"/>
      <c r="BB137" s="507"/>
      <c r="BC137" s="507"/>
      <c r="BD137" s="507"/>
      <c r="BE137" s="507"/>
      <c r="BF137" s="507"/>
      <c r="BG137" s="507"/>
      <c r="BH137" s="507"/>
      <c r="BI137" s="507"/>
      <c r="BJ137" s="507"/>
      <c r="BK137" s="507"/>
      <c r="BL137" s="507"/>
      <c r="BM137" s="507"/>
      <c r="BN137" s="507"/>
      <c r="BO137" s="507"/>
      <c r="BP137" s="507"/>
      <c r="BQ137" s="507"/>
      <c r="BR137" s="507"/>
      <c r="BS137" s="507"/>
      <c r="BT137" s="507"/>
      <c r="BU137" s="507"/>
      <c r="BV137" s="507"/>
      <c r="BW137" s="507"/>
      <c r="BX137" s="507"/>
      <c r="BY137" s="507"/>
      <c r="BZ137" s="507"/>
      <c r="CA137" s="507"/>
      <c r="CB137" s="507"/>
      <c r="CC137" s="507"/>
      <c r="CD137" s="507"/>
      <c r="CE137" s="507"/>
      <c r="CF137" s="507"/>
      <c r="CG137" s="507"/>
      <c r="CH137" s="507"/>
      <c r="CI137" s="507"/>
      <c r="CJ137" s="507"/>
      <c r="CK137" s="507"/>
      <c r="CL137" s="507"/>
      <c r="CM137" s="507"/>
      <c r="CN137" s="507"/>
      <c r="CO137" s="507"/>
      <c r="CP137" s="507"/>
      <c r="CQ137" s="507"/>
      <c r="CR137" s="507"/>
      <c r="CS137" s="507"/>
      <c r="CT137" s="507"/>
      <c r="CU137" s="507"/>
      <c r="CV137" s="507"/>
      <c r="CW137" s="507"/>
      <c r="CX137" s="507"/>
      <c r="CY137" s="507"/>
      <c r="CZ137" s="507"/>
      <c r="DA137" s="507"/>
      <c r="DB137" s="507"/>
      <c r="DC137" s="507"/>
      <c r="DD137" s="507"/>
      <c r="DE137" s="507"/>
      <c r="DF137" s="507"/>
      <c r="DG137" s="507"/>
      <c r="DH137" s="507"/>
      <c r="DI137" s="507"/>
      <c r="DJ137" s="507"/>
      <c r="DK137" s="507"/>
      <c r="DL137" s="507"/>
      <c r="DM137" s="507"/>
      <c r="DN137" s="507"/>
      <c r="DO137" s="507"/>
      <c r="DP137" s="507"/>
      <c r="DQ137" s="507"/>
      <c r="DR137" s="507"/>
      <c r="DS137" s="507"/>
      <c r="DT137" s="507"/>
      <c r="DU137" s="507"/>
      <c r="DV137" s="507"/>
      <c r="DW137" s="507"/>
      <c r="DX137" s="507"/>
      <c r="DY137" s="507"/>
      <c r="DZ137" s="507"/>
      <c r="EA137" s="507"/>
      <c r="EB137" s="507"/>
      <c r="EC137" s="507"/>
      <c r="ED137" s="507"/>
      <c r="EE137" s="507"/>
      <c r="EF137" s="507"/>
      <c r="EG137" s="507"/>
      <c r="EH137" s="507"/>
      <c r="EI137" s="507"/>
      <c r="EJ137" s="507"/>
      <c r="EK137" s="507"/>
      <c r="EL137" s="507"/>
      <c r="EM137" s="507"/>
      <c r="EN137" s="507"/>
      <c r="EO137" s="507"/>
      <c r="EP137" s="507"/>
      <c r="EQ137" s="507"/>
      <c r="ER137" s="507"/>
      <c r="ES137" s="507"/>
      <c r="ET137" s="507"/>
      <c r="EU137" s="507"/>
      <c r="EV137" s="507"/>
      <c r="EW137" s="507"/>
      <c r="EX137" s="507"/>
      <c r="EY137" s="507"/>
      <c r="EZ137" s="507"/>
      <c r="FA137" s="507"/>
      <c r="FB137" s="507"/>
      <c r="FC137" s="507"/>
      <c r="FD137" s="507"/>
      <c r="FE137" s="507"/>
      <c r="FF137" s="507"/>
      <c r="FG137" s="507"/>
      <c r="FH137" s="507"/>
      <c r="FI137" s="507"/>
      <c r="FJ137" s="507"/>
      <c r="FK137" s="507"/>
      <c r="FL137" s="507"/>
      <c r="FM137" s="507"/>
      <c r="FN137" s="507"/>
      <c r="FO137" s="507"/>
      <c r="FP137" s="507"/>
      <c r="FQ137" s="507"/>
      <c r="FR137" s="507"/>
      <c r="FS137" s="507"/>
      <c r="FT137" s="507"/>
      <c r="FU137" s="507"/>
      <c r="FV137" s="507"/>
      <c r="FW137" s="507"/>
      <c r="FX137" s="507"/>
      <c r="FY137" s="507"/>
      <c r="FZ137" s="507"/>
      <c r="GA137" s="507"/>
      <c r="GB137" s="507"/>
      <c r="GC137" s="507"/>
      <c r="GD137" s="507"/>
      <c r="GE137" s="507"/>
      <c r="GF137" s="507"/>
      <c r="GG137" s="507"/>
      <c r="GH137" s="507"/>
      <c r="GI137" s="507"/>
      <c r="GJ137" s="507"/>
      <c r="GK137" s="507"/>
      <c r="GL137" s="507"/>
      <c r="GM137" s="507"/>
      <c r="GN137" s="507"/>
      <c r="GO137" s="507"/>
      <c r="GP137" s="507"/>
      <c r="GQ137" s="507"/>
      <c r="GR137" s="507"/>
      <c r="GS137" s="507"/>
      <c r="GT137" s="507"/>
      <c r="GU137" s="507"/>
      <c r="GV137" s="507"/>
      <c r="GW137" s="507"/>
      <c r="GX137" s="507"/>
      <c r="GY137" s="507"/>
      <c r="GZ137" s="507"/>
      <c r="HA137" s="507"/>
      <c r="HB137" s="507"/>
      <c r="HC137" s="507"/>
      <c r="HD137" s="507"/>
      <c r="HE137" s="507"/>
      <c r="HF137" s="507"/>
      <c r="HG137" s="507"/>
      <c r="HH137" s="507"/>
      <c r="HI137" s="507"/>
      <c r="HJ137" s="507"/>
      <c r="HK137" s="507"/>
      <c r="HL137" s="507"/>
      <c r="HM137" s="507"/>
      <c r="HN137" s="507"/>
      <c r="HO137" s="507"/>
      <c r="HP137" s="507"/>
      <c r="HQ137" s="507"/>
      <c r="HR137" s="507"/>
      <c r="HS137" s="507"/>
      <c r="HT137" s="507"/>
      <c r="HU137" s="507"/>
      <c r="HV137" s="507"/>
      <c r="HW137" s="507"/>
      <c r="HX137" s="507"/>
      <c r="HY137" s="507"/>
      <c r="HZ137" s="507"/>
      <c r="IA137" s="507"/>
      <c r="IB137" s="507"/>
      <c r="IC137" s="507"/>
      <c r="ID137" s="507"/>
      <c r="IE137" s="507"/>
      <c r="IF137" s="507"/>
      <c r="IG137" s="507"/>
      <c r="IH137" s="507"/>
      <c r="II137" s="507"/>
      <c r="IJ137" s="507"/>
      <c r="IK137" s="507"/>
      <c r="IL137" s="507"/>
      <c r="IM137" s="507"/>
      <c r="IN137" s="507"/>
      <c r="IO137" s="507"/>
      <c r="IP137" s="507"/>
      <c r="IQ137" s="507"/>
      <c r="IR137" s="507"/>
      <c r="IS137" s="507"/>
      <c r="IT137" s="507"/>
      <c r="IU137" s="507"/>
    </row>
    <row r="138" spans="1:255" ht="22.5" x14ac:dyDescent="0.2">
      <c r="A138" s="439">
        <v>0</v>
      </c>
      <c r="B138" s="14" t="s">
        <v>17</v>
      </c>
      <c r="C138" s="770" t="s">
        <v>667</v>
      </c>
      <c r="D138" s="769" t="s">
        <v>668</v>
      </c>
      <c r="E138" s="410">
        <v>200</v>
      </c>
      <c r="F138" s="766">
        <v>200</v>
      </c>
      <c r="G138" s="771"/>
      <c r="H138" s="286"/>
      <c r="I138" s="286"/>
      <c r="J138" s="286"/>
      <c r="K138" s="507"/>
      <c r="L138" s="758"/>
      <c r="M138" s="686"/>
      <c r="N138" s="686"/>
      <c r="O138" s="686"/>
      <c r="P138" s="310"/>
      <c r="Q138" s="288"/>
      <c r="R138" s="507"/>
      <c r="S138" s="507"/>
      <c r="T138" s="507"/>
      <c r="U138" s="507"/>
      <c r="V138" s="507"/>
      <c r="W138" s="507"/>
      <c r="X138" s="507"/>
      <c r="Y138" s="507"/>
      <c r="Z138" s="507"/>
      <c r="AA138" s="507"/>
      <c r="AB138" s="507"/>
      <c r="AC138" s="507"/>
      <c r="AD138" s="507"/>
      <c r="AE138" s="507"/>
      <c r="AF138" s="507"/>
      <c r="AG138" s="507"/>
      <c r="AH138" s="507"/>
      <c r="AI138" s="507"/>
      <c r="AJ138" s="507"/>
      <c r="AK138" s="507"/>
      <c r="AL138" s="507"/>
      <c r="AM138" s="507"/>
      <c r="AN138" s="507"/>
      <c r="AO138" s="507"/>
      <c r="AP138" s="507"/>
      <c r="AQ138" s="507"/>
      <c r="AR138" s="507"/>
      <c r="AS138" s="507"/>
      <c r="AT138" s="507"/>
      <c r="AU138" s="507"/>
      <c r="AV138" s="507"/>
      <c r="AW138" s="507"/>
      <c r="AX138" s="507"/>
      <c r="AY138" s="507"/>
      <c r="AZ138" s="507"/>
      <c r="BA138" s="507"/>
      <c r="BB138" s="507"/>
      <c r="BC138" s="507"/>
      <c r="BD138" s="507"/>
      <c r="BE138" s="507"/>
      <c r="BF138" s="507"/>
      <c r="BG138" s="507"/>
      <c r="BH138" s="507"/>
      <c r="BI138" s="507"/>
      <c r="BJ138" s="507"/>
      <c r="BK138" s="507"/>
      <c r="BL138" s="507"/>
      <c r="BM138" s="507"/>
      <c r="BN138" s="507"/>
      <c r="BO138" s="507"/>
      <c r="BP138" s="507"/>
      <c r="BQ138" s="507"/>
      <c r="BR138" s="507"/>
      <c r="BS138" s="507"/>
      <c r="BT138" s="507"/>
      <c r="BU138" s="507"/>
      <c r="BV138" s="507"/>
      <c r="BW138" s="507"/>
      <c r="BX138" s="507"/>
      <c r="BY138" s="507"/>
      <c r="BZ138" s="507"/>
      <c r="CA138" s="507"/>
      <c r="CB138" s="507"/>
      <c r="CC138" s="507"/>
      <c r="CD138" s="507"/>
      <c r="CE138" s="507"/>
      <c r="CF138" s="507"/>
      <c r="CG138" s="507"/>
      <c r="CH138" s="507"/>
      <c r="CI138" s="507"/>
      <c r="CJ138" s="507"/>
      <c r="CK138" s="507"/>
      <c r="CL138" s="507"/>
      <c r="CM138" s="507"/>
      <c r="CN138" s="507"/>
      <c r="CO138" s="507"/>
      <c r="CP138" s="507"/>
      <c r="CQ138" s="507"/>
      <c r="CR138" s="507"/>
      <c r="CS138" s="507"/>
      <c r="CT138" s="507"/>
      <c r="CU138" s="507"/>
      <c r="CV138" s="507"/>
      <c r="CW138" s="507"/>
      <c r="CX138" s="507"/>
      <c r="CY138" s="507"/>
      <c r="CZ138" s="507"/>
      <c r="DA138" s="507"/>
      <c r="DB138" s="507"/>
      <c r="DC138" s="507"/>
      <c r="DD138" s="507"/>
      <c r="DE138" s="507"/>
      <c r="DF138" s="507"/>
      <c r="DG138" s="507"/>
      <c r="DH138" s="507"/>
      <c r="DI138" s="507"/>
      <c r="DJ138" s="507"/>
      <c r="DK138" s="507"/>
      <c r="DL138" s="507"/>
      <c r="DM138" s="507"/>
      <c r="DN138" s="507"/>
      <c r="DO138" s="507"/>
      <c r="DP138" s="507"/>
      <c r="DQ138" s="507"/>
      <c r="DR138" s="507"/>
      <c r="DS138" s="507"/>
      <c r="DT138" s="507"/>
      <c r="DU138" s="507"/>
      <c r="DV138" s="507"/>
      <c r="DW138" s="507"/>
      <c r="DX138" s="507"/>
      <c r="DY138" s="507"/>
      <c r="DZ138" s="507"/>
      <c r="EA138" s="507"/>
      <c r="EB138" s="507"/>
      <c r="EC138" s="507"/>
      <c r="ED138" s="507"/>
      <c r="EE138" s="507"/>
      <c r="EF138" s="507"/>
      <c r="EG138" s="507"/>
      <c r="EH138" s="507"/>
      <c r="EI138" s="507"/>
      <c r="EJ138" s="507"/>
      <c r="EK138" s="507"/>
      <c r="EL138" s="507"/>
      <c r="EM138" s="507"/>
      <c r="EN138" s="507"/>
      <c r="EO138" s="507"/>
      <c r="EP138" s="507"/>
      <c r="EQ138" s="507"/>
      <c r="ER138" s="507"/>
      <c r="ES138" s="507"/>
      <c r="ET138" s="507"/>
      <c r="EU138" s="507"/>
      <c r="EV138" s="507"/>
      <c r="EW138" s="507"/>
      <c r="EX138" s="507"/>
      <c r="EY138" s="507"/>
      <c r="EZ138" s="507"/>
      <c r="FA138" s="507"/>
      <c r="FB138" s="507"/>
      <c r="FC138" s="507"/>
      <c r="FD138" s="507"/>
      <c r="FE138" s="507"/>
      <c r="FF138" s="507"/>
      <c r="FG138" s="507"/>
      <c r="FH138" s="507"/>
      <c r="FI138" s="507"/>
      <c r="FJ138" s="507"/>
      <c r="FK138" s="507"/>
      <c r="FL138" s="507"/>
      <c r="FM138" s="507"/>
      <c r="FN138" s="507"/>
      <c r="FO138" s="507"/>
      <c r="FP138" s="507"/>
      <c r="FQ138" s="507"/>
      <c r="FR138" s="507"/>
      <c r="FS138" s="507"/>
      <c r="FT138" s="507"/>
      <c r="FU138" s="507"/>
      <c r="FV138" s="507"/>
      <c r="FW138" s="507"/>
      <c r="FX138" s="507"/>
      <c r="FY138" s="507"/>
      <c r="FZ138" s="507"/>
      <c r="GA138" s="507"/>
      <c r="GB138" s="507"/>
      <c r="GC138" s="507"/>
      <c r="GD138" s="507"/>
      <c r="GE138" s="507"/>
      <c r="GF138" s="507"/>
      <c r="GG138" s="507"/>
      <c r="GH138" s="507"/>
      <c r="GI138" s="507"/>
      <c r="GJ138" s="507"/>
      <c r="GK138" s="507"/>
      <c r="GL138" s="507"/>
      <c r="GM138" s="507"/>
      <c r="GN138" s="507"/>
      <c r="GO138" s="507"/>
      <c r="GP138" s="507"/>
      <c r="GQ138" s="507"/>
      <c r="GR138" s="507"/>
      <c r="GS138" s="507"/>
      <c r="GT138" s="507"/>
      <c r="GU138" s="507"/>
      <c r="GV138" s="507"/>
      <c r="GW138" s="507"/>
      <c r="GX138" s="507"/>
      <c r="GY138" s="507"/>
      <c r="GZ138" s="507"/>
      <c r="HA138" s="507"/>
      <c r="HB138" s="507"/>
      <c r="HC138" s="507"/>
      <c r="HD138" s="507"/>
      <c r="HE138" s="507"/>
      <c r="HF138" s="507"/>
      <c r="HG138" s="507"/>
      <c r="HH138" s="507"/>
      <c r="HI138" s="507"/>
      <c r="HJ138" s="507"/>
      <c r="HK138" s="507"/>
      <c r="HL138" s="507"/>
      <c r="HM138" s="507"/>
      <c r="HN138" s="507"/>
      <c r="HO138" s="507"/>
      <c r="HP138" s="507"/>
      <c r="HQ138" s="507"/>
      <c r="HR138" s="507"/>
      <c r="HS138" s="507"/>
      <c r="HT138" s="507"/>
      <c r="HU138" s="507"/>
      <c r="HV138" s="507"/>
      <c r="HW138" s="507"/>
      <c r="HX138" s="507"/>
      <c r="HY138" s="507"/>
      <c r="HZ138" s="507"/>
      <c r="IA138" s="507"/>
      <c r="IB138" s="507"/>
      <c r="IC138" s="507"/>
      <c r="ID138" s="507"/>
      <c r="IE138" s="507"/>
      <c r="IF138" s="507"/>
      <c r="IG138" s="507"/>
      <c r="IH138" s="507"/>
      <c r="II138" s="507"/>
      <c r="IJ138" s="507"/>
      <c r="IK138" s="507"/>
      <c r="IL138" s="507"/>
      <c r="IM138" s="507"/>
      <c r="IN138" s="507"/>
      <c r="IO138" s="507"/>
      <c r="IP138" s="507"/>
      <c r="IQ138" s="507"/>
      <c r="IR138" s="507"/>
      <c r="IS138" s="507"/>
      <c r="IT138" s="507"/>
      <c r="IU138" s="507"/>
    </row>
    <row r="139" spans="1:255" x14ac:dyDescent="0.2">
      <c r="A139" s="439">
        <v>500</v>
      </c>
      <c r="B139" s="14" t="s">
        <v>17</v>
      </c>
      <c r="C139" s="814" t="s">
        <v>669</v>
      </c>
      <c r="D139" s="769" t="s">
        <v>670</v>
      </c>
      <c r="E139" s="410">
        <v>500</v>
      </c>
      <c r="F139" s="766">
        <v>500</v>
      </c>
      <c r="G139" s="340"/>
      <c r="H139" s="286"/>
      <c r="I139" s="286"/>
      <c r="J139" s="286"/>
      <c r="K139" s="507"/>
      <c r="L139" s="758"/>
      <c r="M139" s="686"/>
      <c r="N139" s="686"/>
      <c r="O139" s="686"/>
      <c r="P139" s="310"/>
      <c r="Q139" s="288"/>
      <c r="R139" s="507"/>
      <c r="S139" s="507"/>
      <c r="T139" s="507"/>
      <c r="U139" s="507"/>
      <c r="V139" s="507"/>
      <c r="W139" s="507"/>
      <c r="X139" s="507"/>
      <c r="Y139" s="507"/>
      <c r="Z139" s="507"/>
      <c r="AA139" s="507"/>
      <c r="AB139" s="507"/>
      <c r="AC139" s="507"/>
      <c r="AD139" s="507"/>
      <c r="AE139" s="507"/>
      <c r="AF139" s="507"/>
      <c r="AG139" s="507"/>
      <c r="AH139" s="507"/>
      <c r="AI139" s="507"/>
      <c r="AJ139" s="507"/>
      <c r="AK139" s="507"/>
      <c r="AL139" s="507"/>
      <c r="AM139" s="507"/>
      <c r="AN139" s="507"/>
      <c r="AO139" s="507"/>
      <c r="AP139" s="507"/>
      <c r="AQ139" s="507"/>
      <c r="AR139" s="507"/>
      <c r="AS139" s="507"/>
      <c r="AT139" s="507"/>
      <c r="AU139" s="507"/>
      <c r="AV139" s="507"/>
      <c r="AW139" s="507"/>
      <c r="AX139" s="507"/>
      <c r="AY139" s="507"/>
      <c r="AZ139" s="507"/>
      <c r="BA139" s="507"/>
      <c r="BB139" s="507"/>
      <c r="BC139" s="507"/>
      <c r="BD139" s="507"/>
      <c r="BE139" s="507"/>
      <c r="BF139" s="507"/>
      <c r="BG139" s="507"/>
      <c r="BH139" s="507"/>
      <c r="BI139" s="507"/>
      <c r="BJ139" s="507"/>
      <c r="BK139" s="507"/>
      <c r="BL139" s="507"/>
      <c r="BM139" s="507"/>
      <c r="BN139" s="507"/>
      <c r="BO139" s="507"/>
      <c r="BP139" s="507"/>
      <c r="BQ139" s="507"/>
      <c r="BR139" s="507"/>
      <c r="BS139" s="507"/>
      <c r="BT139" s="507"/>
      <c r="BU139" s="507"/>
      <c r="BV139" s="507"/>
      <c r="BW139" s="507"/>
      <c r="BX139" s="507"/>
      <c r="BY139" s="507"/>
      <c r="BZ139" s="507"/>
      <c r="CA139" s="507"/>
      <c r="CB139" s="507"/>
      <c r="CC139" s="507"/>
      <c r="CD139" s="507"/>
      <c r="CE139" s="507"/>
      <c r="CF139" s="507"/>
      <c r="CG139" s="507"/>
      <c r="CH139" s="507"/>
      <c r="CI139" s="507"/>
      <c r="CJ139" s="507"/>
      <c r="CK139" s="507"/>
      <c r="CL139" s="507"/>
      <c r="CM139" s="507"/>
      <c r="CN139" s="507"/>
      <c r="CO139" s="507"/>
      <c r="CP139" s="507"/>
      <c r="CQ139" s="507"/>
      <c r="CR139" s="507"/>
      <c r="CS139" s="507"/>
      <c r="CT139" s="507"/>
      <c r="CU139" s="507"/>
      <c r="CV139" s="507"/>
      <c r="CW139" s="507"/>
      <c r="CX139" s="507"/>
      <c r="CY139" s="507"/>
      <c r="CZ139" s="507"/>
      <c r="DA139" s="507"/>
      <c r="DB139" s="507"/>
      <c r="DC139" s="507"/>
      <c r="DD139" s="507"/>
      <c r="DE139" s="507"/>
      <c r="DF139" s="507"/>
      <c r="DG139" s="507"/>
      <c r="DH139" s="507"/>
      <c r="DI139" s="507"/>
      <c r="DJ139" s="507"/>
      <c r="DK139" s="507"/>
      <c r="DL139" s="507"/>
      <c r="DM139" s="507"/>
      <c r="DN139" s="507"/>
      <c r="DO139" s="507"/>
      <c r="DP139" s="507"/>
      <c r="DQ139" s="507"/>
      <c r="DR139" s="507"/>
      <c r="DS139" s="507"/>
      <c r="DT139" s="507"/>
      <c r="DU139" s="507"/>
      <c r="DV139" s="507"/>
      <c r="DW139" s="507"/>
      <c r="DX139" s="507"/>
      <c r="DY139" s="507"/>
      <c r="DZ139" s="507"/>
      <c r="EA139" s="507"/>
      <c r="EB139" s="507"/>
      <c r="EC139" s="507"/>
      <c r="ED139" s="507"/>
      <c r="EE139" s="507"/>
      <c r="EF139" s="507"/>
      <c r="EG139" s="507"/>
      <c r="EH139" s="507"/>
      <c r="EI139" s="507"/>
      <c r="EJ139" s="507"/>
      <c r="EK139" s="507"/>
      <c r="EL139" s="507"/>
      <c r="EM139" s="507"/>
      <c r="EN139" s="507"/>
      <c r="EO139" s="507"/>
      <c r="EP139" s="507"/>
      <c r="EQ139" s="507"/>
      <c r="ER139" s="507"/>
      <c r="ES139" s="507"/>
      <c r="ET139" s="507"/>
      <c r="EU139" s="507"/>
      <c r="EV139" s="507"/>
      <c r="EW139" s="507"/>
      <c r="EX139" s="507"/>
      <c r="EY139" s="507"/>
      <c r="EZ139" s="507"/>
      <c r="FA139" s="507"/>
      <c r="FB139" s="507"/>
      <c r="FC139" s="507"/>
      <c r="FD139" s="507"/>
      <c r="FE139" s="507"/>
      <c r="FF139" s="507"/>
      <c r="FG139" s="507"/>
      <c r="FH139" s="507"/>
      <c r="FI139" s="507"/>
      <c r="FJ139" s="507"/>
      <c r="FK139" s="507"/>
      <c r="FL139" s="507"/>
      <c r="FM139" s="507"/>
      <c r="FN139" s="507"/>
      <c r="FO139" s="507"/>
      <c r="FP139" s="507"/>
      <c r="FQ139" s="507"/>
      <c r="FR139" s="507"/>
      <c r="FS139" s="507"/>
      <c r="FT139" s="507"/>
      <c r="FU139" s="507"/>
      <c r="FV139" s="507"/>
      <c r="FW139" s="507"/>
      <c r="FX139" s="507"/>
      <c r="FY139" s="507"/>
      <c r="FZ139" s="507"/>
      <c r="GA139" s="507"/>
      <c r="GB139" s="507"/>
      <c r="GC139" s="507"/>
      <c r="GD139" s="507"/>
      <c r="GE139" s="507"/>
      <c r="GF139" s="507"/>
      <c r="GG139" s="507"/>
      <c r="GH139" s="507"/>
      <c r="GI139" s="507"/>
      <c r="GJ139" s="507"/>
      <c r="GK139" s="507"/>
      <c r="GL139" s="507"/>
      <c r="GM139" s="507"/>
      <c r="GN139" s="507"/>
      <c r="GO139" s="507"/>
      <c r="GP139" s="507"/>
      <c r="GQ139" s="507"/>
      <c r="GR139" s="507"/>
      <c r="GS139" s="507"/>
      <c r="GT139" s="507"/>
      <c r="GU139" s="507"/>
      <c r="GV139" s="507"/>
      <c r="GW139" s="507"/>
      <c r="GX139" s="507"/>
      <c r="GY139" s="507"/>
      <c r="GZ139" s="507"/>
      <c r="HA139" s="507"/>
      <c r="HB139" s="507"/>
      <c r="HC139" s="507"/>
      <c r="HD139" s="507"/>
      <c r="HE139" s="507"/>
      <c r="HF139" s="507"/>
      <c r="HG139" s="507"/>
      <c r="HH139" s="507"/>
      <c r="HI139" s="507"/>
      <c r="HJ139" s="507"/>
      <c r="HK139" s="507"/>
      <c r="HL139" s="507"/>
      <c r="HM139" s="507"/>
      <c r="HN139" s="507"/>
      <c r="HO139" s="507"/>
      <c r="HP139" s="507"/>
      <c r="HQ139" s="507"/>
      <c r="HR139" s="507"/>
      <c r="HS139" s="507"/>
      <c r="HT139" s="507"/>
      <c r="HU139" s="507"/>
      <c r="HV139" s="507"/>
      <c r="HW139" s="507"/>
      <c r="HX139" s="507"/>
      <c r="HY139" s="507"/>
      <c r="HZ139" s="507"/>
      <c r="IA139" s="507"/>
      <c r="IB139" s="507"/>
      <c r="IC139" s="507"/>
      <c r="ID139" s="507"/>
      <c r="IE139" s="507"/>
      <c r="IF139" s="507"/>
      <c r="IG139" s="507"/>
      <c r="IH139" s="507"/>
      <c r="II139" s="507"/>
      <c r="IJ139" s="507"/>
      <c r="IK139" s="507"/>
      <c r="IL139" s="507"/>
      <c r="IM139" s="507"/>
      <c r="IN139" s="507"/>
      <c r="IO139" s="507"/>
      <c r="IP139" s="507"/>
      <c r="IQ139" s="507"/>
      <c r="IR139" s="507"/>
      <c r="IS139" s="507"/>
      <c r="IT139" s="507"/>
      <c r="IU139" s="507"/>
    </row>
    <row r="140" spans="1:255" ht="22.5" x14ac:dyDescent="0.2">
      <c r="A140" s="2715">
        <v>500</v>
      </c>
      <c r="B140" s="57" t="s">
        <v>17</v>
      </c>
      <c r="C140" s="770" t="s">
        <v>671</v>
      </c>
      <c r="D140" s="2716" t="s">
        <v>672</v>
      </c>
      <c r="E140" s="2717">
        <v>500</v>
      </c>
      <c r="F140" s="2718">
        <v>500</v>
      </c>
      <c r="G140" s="2719"/>
      <c r="H140" s="286"/>
      <c r="I140" s="286"/>
      <c r="J140" s="286"/>
      <c r="K140" s="507"/>
      <c r="L140" s="288"/>
      <c r="M140" s="288"/>
      <c r="N140" s="288"/>
      <c r="O140" s="288"/>
      <c r="P140" s="288"/>
      <c r="Q140" s="288"/>
      <c r="R140" s="507"/>
      <c r="S140" s="507"/>
      <c r="T140" s="507"/>
      <c r="U140" s="507"/>
      <c r="V140" s="507"/>
      <c r="W140" s="507"/>
      <c r="X140" s="507"/>
      <c r="Y140" s="507"/>
      <c r="Z140" s="507"/>
      <c r="AA140" s="507"/>
      <c r="AB140" s="507"/>
      <c r="AC140" s="507"/>
      <c r="AD140" s="507"/>
      <c r="AE140" s="507"/>
      <c r="AF140" s="507"/>
      <c r="AG140" s="507"/>
      <c r="AH140" s="507"/>
      <c r="AI140" s="507"/>
      <c r="AJ140" s="507"/>
      <c r="AK140" s="507"/>
      <c r="AL140" s="507"/>
      <c r="AM140" s="507"/>
      <c r="AN140" s="507"/>
      <c r="AO140" s="507"/>
      <c r="AP140" s="507"/>
      <c r="AQ140" s="507"/>
      <c r="AR140" s="507"/>
      <c r="AS140" s="507"/>
      <c r="AT140" s="507"/>
      <c r="AU140" s="507"/>
      <c r="AV140" s="507"/>
      <c r="AW140" s="507"/>
      <c r="AX140" s="507"/>
      <c r="AY140" s="507"/>
      <c r="AZ140" s="507"/>
      <c r="BA140" s="507"/>
      <c r="BB140" s="507"/>
      <c r="BC140" s="507"/>
      <c r="BD140" s="507"/>
      <c r="BE140" s="507"/>
      <c r="BF140" s="507"/>
      <c r="BG140" s="507"/>
      <c r="BH140" s="507"/>
      <c r="BI140" s="507"/>
      <c r="BJ140" s="507"/>
      <c r="BK140" s="507"/>
      <c r="BL140" s="507"/>
      <c r="BM140" s="507"/>
      <c r="BN140" s="507"/>
      <c r="BO140" s="507"/>
      <c r="BP140" s="507"/>
      <c r="BQ140" s="507"/>
      <c r="BR140" s="507"/>
      <c r="BS140" s="507"/>
      <c r="BT140" s="507"/>
      <c r="BU140" s="507"/>
      <c r="BV140" s="507"/>
      <c r="BW140" s="507"/>
      <c r="BX140" s="507"/>
      <c r="BY140" s="507"/>
      <c r="BZ140" s="507"/>
      <c r="CA140" s="507"/>
      <c r="CB140" s="507"/>
      <c r="CC140" s="507"/>
      <c r="CD140" s="507"/>
      <c r="CE140" s="507"/>
      <c r="CF140" s="507"/>
      <c r="CG140" s="507"/>
      <c r="CH140" s="507"/>
      <c r="CI140" s="507"/>
      <c r="CJ140" s="507"/>
      <c r="CK140" s="507"/>
      <c r="CL140" s="507"/>
      <c r="CM140" s="507"/>
      <c r="CN140" s="507"/>
      <c r="CO140" s="507"/>
      <c r="CP140" s="507"/>
      <c r="CQ140" s="507"/>
      <c r="CR140" s="507"/>
      <c r="CS140" s="507"/>
      <c r="CT140" s="507"/>
      <c r="CU140" s="507"/>
      <c r="CV140" s="507"/>
      <c r="CW140" s="507"/>
      <c r="CX140" s="507"/>
      <c r="CY140" s="507"/>
      <c r="CZ140" s="507"/>
      <c r="DA140" s="507"/>
      <c r="DB140" s="507"/>
      <c r="DC140" s="507"/>
      <c r="DD140" s="507"/>
      <c r="DE140" s="507"/>
      <c r="DF140" s="507"/>
      <c r="DG140" s="507"/>
      <c r="DH140" s="507"/>
      <c r="DI140" s="507"/>
      <c r="DJ140" s="507"/>
      <c r="DK140" s="507"/>
      <c r="DL140" s="507"/>
      <c r="DM140" s="507"/>
      <c r="DN140" s="507"/>
      <c r="DO140" s="507"/>
      <c r="DP140" s="507"/>
      <c r="DQ140" s="507"/>
      <c r="DR140" s="507"/>
      <c r="DS140" s="507"/>
      <c r="DT140" s="507"/>
      <c r="DU140" s="507"/>
      <c r="DV140" s="507"/>
      <c r="DW140" s="507"/>
      <c r="DX140" s="507"/>
      <c r="DY140" s="507"/>
      <c r="DZ140" s="507"/>
      <c r="EA140" s="507"/>
      <c r="EB140" s="507"/>
      <c r="EC140" s="507"/>
      <c r="ED140" s="507"/>
      <c r="EE140" s="507"/>
      <c r="EF140" s="507"/>
      <c r="EG140" s="507"/>
      <c r="EH140" s="507"/>
      <c r="EI140" s="507"/>
      <c r="EJ140" s="507"/>
      <c r="EK140" s="507"/>
      <c r="EL140" s="507"/>
      <c r="EM140" s="507"/>
      <c r="EN140" s="507"/>
      <c r="EO140" s="507"/>
      <c r="EP140" s="507"/>
      <c r="EQ140" s="507"/>
      <c r="ER140" s="507"/>
      <c r="ES140" s="507"/>
      <c r="ET140" s="507"/>
      <c r="EU140" s="507"/>
      <c r="EV140" s="507"/>
      <c r="EW140" s="507"/>
      <c r="EX140" s="507"/>
      <c r="EY140" s="507"/>
      <c r="EZ140" s="507"/>
      <c r="FA140" s="507"/>
      <c r="FB140" s="507"/>
      <c r="FC140" s="507"/>
      <c r="FD140" s="507"/>
      <c r="FE140" s="507"/>
      <c r="FF140" s="507"/>
      <c r="FG140" s="507"/>
      <c r="FH140" s="507"/>
      <c r="FI140" s="507"/>
      <c r="FJ140" s="507"/>
      <c r="FK140" s="507"/>
      <c r="FL140" s="507"/>
      <c r="FM140" s="507"/>
      <c r="FN140" s="507"/>
      <c r="FO140" s="507"/>
      <c r="FP140" s="507"/>
      <c r="FQ140" s="507"/>
      <c r="FR140" s="507"/>
      <c r="FS140" s="507"/>
      <c r="FT140" s="507"/>
      <c r="FU140" s="507"/>
      <c r="FV140" s="507"/>
      <c r="FW140" s="507"/>
      <c r="FX140" s="507"/>
      <c r="FY140" s="507"/>
      <c r="FZ140" s="507"/>
      <c r="GA140" s="507"/>
      <c r="GB140" s="507"/>
      <c r="GC140" s="507"/>
      <c r="GD140" s="507"/>
      <c r="GE140" s="507"/>
      <c r="GF140" s="507"/>
      <c r="GG140" s="507"/>
      <c r="GH140" s="507"/>
      <c r="GI140" s="507"/>
      <c r="GJ140" s="507"/>
      <c r="GK140" s="507"/>
      <c r="GL140" s="507"/>
      <c r="GM140" s="507"/>
      <c r="GN140" s="507"/>
      <c r="GO140" s="507"/>
      <c r="GP140" s="507"/>
      <c r="GQ140" s="507"/>
      <c r="GR140" s="507"/>
      <c r="GS140" s="507"/>
      <c r="GT140" s="507"/>
      <c r="GU140" s="507"/>
      <c r="GV140" s="507"/>
      <c r="GW140" s="507"/>
      <c r="GX140" s="507"/>
      <c r="GY140" s="507"/>
      <c r="GZ140" s="507"/>
      <c r="HA140" s="507"/>
      <c r="HB140" s="507"/>
      <c r="HC140" s="507"/>
      <c r="HD140" s="507"/>
      <c r="HE140" s="507"/>
      <c r="HF140" s="507"/>
      <c r="HG140" s="507"/>
      <c r="HH140" s="507"/>
      <c r="HI140" s="507"/>
      <c r="HJ140" s="507"/>
      <c r="HK140" s="507"/>
      <c r="HL140" s="507"/>
      <c r="HM140" s="507"/>
      <c r="HN140" s="507"/>
      <c r="HO140" s="507"/>
      <c r="HP140" s="507"/>
      <c r="HQ140" s="507"/>
      <c r="HR140" s="507"/>
      <c r="HS140" s="507"/>
      <c r="HT140" s="507"/>
      <c r="HU140" s="507"/>
      <c r="HV140" s="507"/>
      <c r="HW140" s="507"/>
      <c r="HX140" s="507"/>
      <c r="HY140" s="507"/>
      <c r="HZ140" s="507"/>
      <c r="IA140" s="507"/>
      <c r="IB140" s="507"/>
      <c r="IC140" s="507"/>
      <c r="ID140" s="507"/>
      <c r="IE140" s="507"/>
      <c r="IF140" s="507"/>
      <c r="IG140" s="507"/>
      <c r="IH140" s="507"/>
      <c r="II140" s="507"/>
      <c r="IJ140" s="507"/>
      <c r="IK140" s="507"/>
      <c r="IL140" s="507"/>
      <c r="IM140" s="507"/>
      <c r="IN140" s="507"/>
      <c r="IO140" s="507"/>
      <c r="IP140" s="507"/>
      <c r="IQ140" s="507"/>
      <c r="IR140" s="507"/>
      <c r="IS140" s="507"/>
      <c r="IT140" s="507"/>
      <c r="IU140" s="507"/>
    </row>
    <row r="141" spans="1:255" x14ac:dyDescent="0.2">
      <c r="A141" s="206">
        <v>0</v>
      </c>
      <c r="B141" s="772" t="s">
        <v>17</v>
      </c>
      <c r="C141" s="613" t="s">
        <v>673</v>
      </c>
      <c r="D141" s="52" t="s">
        <v>674</v>
      </c>
      <c r="E141" s="127">
        <v>200</v>
      </c>
      <c r="F141" s="773">
        <v>200</v>
      </c>
      <c r="G141" s="774"/>
      <c r="H141" s="286"/>
      <c r="I141" s="286"/>
      <c r="J141" s="286"/>
      <c r="K141" s="507"/>
      <c r="L141" s="288"/>
      <c r="M141" s="288"/>
      <c r="N141" s="288"/>
      <c r="O141" s="288"/>
      <c r="P141" s="288"/>
      <c r="Q141" s="288"/>
      <c r="R141" s="507"/>
      <c r="S141" s="507"/>
      <c r="T141" s="507"/>
      <c r="U141" s="507"/>
      <c r="V141" s="507"/>
      <c r="W141" s="507"/>
      <c r="X141" s="507"/>
      <c r="Y141" s="507"/>
      <c r="Z141" s="507"/>
      <c r="AA141" s="507"/>
      <c r="AB141" s="507"/>
      <c r="AC141" s="507"/>
      <c r="AD141" s="507"/>
      <c r="AE141" s="507"/>
      <c r="AF141" s="507"/>
      <c r="AG141" s="507"/>
      <c r="AH141" s="507"/>
      <c r="AI141" s="507"/>
      <c r="AJ141" s="507"/>
      <c r="AK141" s="507"/>
      <c r="AL141" s="507"/>
      <c r="AM141" s="507"/>
      <c r="AN141" s="507"/>
      <c r="AO141" s="507"/>
      <c r="AP141" s="507"/>
      <c r="AQ141" s="507"/>
      <c r="AR141" s="507"/>
      <c r="AS141" s="507"/>
      <c r="AT141" s="507"/>
      <c r="AU141" s="507"/>
      <c r="AV141" s="507"/>
      <c r="AW141" s="507"/>
      <c r="AX141" s="507"/>
      <c r="AY141" s="507"/>
      <c r="AZ141" s="507"/>
      <c r="BA141" s="507"/>
      <c r="BB141" s="507"/>
      <c r="BC141" s="507"/>
      <c r="BD141" s="507"/>
      <c r="BE141" s="507"/>
      <c r="BF141" s="507"/>
      <c r="BG141" s="507"/>
      <c r="BH141" s="507"/>
      <c r="BI141" s="507"/>
      <c r="BJ141" s="507"/>
      <c r="BK141" s="507"/>
      <c r="BL141" s="507"/>
      <c r="BM141" s="507"/>
      <c r="BN141" s="507"/>
      <c r="BO141" s="507"/>
      <c r="BP141" s="507"/>
      <c r="BQ141" s="507"/>
      <c r="BR141" s="507"/>
      <c r="BS141" s="507"/>
      <c r="BT141" s="507"/>
      <c r="BU141" s="507"/>
      <c r="BV141" s="507"/>
      <c r="BW141" s="507"/>
      <c r="BX141" s="507"/>
      <c r="BY141" s="507"/>
      <c r="BZ141" s="507"/>
      <c r="CA141" s="507"/>
      <c r="CB141" s="507"/>
      <c r="CC141" s="507"/>
      <c r="CD141" s="507"/>
      <c r="CE141" s="507"/>
      <c r="CF141" s="507"/>
      <c r="CG141" s="507"/>
      <c r="CH141" s="507"/>
      <c r="CI141" s="507"/>
      <c r="CJ141" s="507"/>
      <c r="CK141" s="507"/>
      <c r="CL141" s="507"/>
      <c r="CM141" s="507"/>
      <c r="CN141" s="507"/>
      <c r="CO141" s="507"/>
      <c r="CP141" s="507"/>
      <c r="CQ141" s="507"/>
      <c r="CR141" s="507"/>
      <c r="CS141" s="507"/>
      <c r="CT141" s="507"/>
      <c r="CU141" s="507"/>
      <c r="CV141" s="507"/>
      <c r="CW141" s="507"/>
      <c r="CX141" s="507"/>
      <c r="CY141" s="507"/>
      <c r="CZ141" s="507"/>
      <c r="DA141" s="507"/>
      <c r="DB141" s="507"/>
      <c r="DC141" s="507"/>
      <c r="DD141" s="507"/>
      <c r="DE141" s="507"/>
      <c r="DF141" s="507"/>
      <c r="DG141" s="507"/>
      <c r="DH141" s="507"/>
      <c r="DI141" s="507"/>
      <c r="DJ141" s="507"/>
      <c r="DK141" s="507"/>
      <c r="DL141" s="507"/>
      <c r="DM141" s="507"/>
      <c r="DN141" s="507"/>
      <c r="DO141" s="507"/>
      <c r="DP141" s="507"/>
      <c r="DQ141" s="507"/>
      <c r="DR141" s="507"/>
      <c r="DS141" s="507"/>
      <c r="DT141" s="507"/>
      <c r="DU141" s="507"/>
      <c r="DV141" s="507"/>
      <c r="DW141" s="507"/>
      <c r="DX141" s="507"/>
      <c r="DY141" s="507"/>
      <c r="DZ141" s="507"/>
      <c r="EA141" s="507"/>
      <c r="EB141" s="507"/>
      <c r="EC141" s="507"/>
      <c r="ED141" s="507"/>
      <c r="EE141" s="507"/>
      <c r="EF141" s="507"/>
      <c r="EG141" s="507"/>
      <c r="EH141" s="507"/>
      <c r="EI141" s="507"/>
      <c r="EJ141" s="507"/>
      <c r="EK141" s="507"/>
      <c r="EL141" s="507"/>
      <c r="EM141" s="507"/>
      <c r="EN141" s="507"/>
      <c r="EO141" s="507"/>
      <c r="EP141" s="507"/>
      <c r="EQ141" s="507"/>
      <c r="ER141" s="507"/>
      <c r="ES141" s="507"/>
      <c r="ET141" s="507"/>
      <c r="EU141" s="507"/>
      <c r="EV141" s="507"/>
      <c r="EW141" s="507"/>
      <c r="EX141" s="507"/>
      <c r="EY141" s="507"/>
      <c r="EZ141" s="507"/>
      <c r="FA141" s="507"/>
      <c r="FB141" s="507"/>
      <c r="FC141" s="507"/>
      <c r="FD141" s="507"/>
      <c r="FE141" s="507"/>
      <c r="FF141" s="507"/>
      <c r="FG141" s="507"/>
      <c r="FH141" s="507"/>
      <c r="FI141" s="507"/>
      <c r="FJ141" s="507"/>
      <c r="FK141" s="507"/>
      <c r="FL141" s="507"/>
      <c r="FM141" s="507"/>
      <c r="FN141" s="507"/>
      <c r="FO141" s="507"/>
      <c r="FP141" s="507"/>
      <c r="FQ141" s="507"/>
      <c r="FR141" s="507"/>
      <c r="FS141" s="507"/>
      <c r="FT141" s="507"/>
      <c r="FU141" s="507"/>
      <c r="FV141" s="507"/>
      <c r="FW141" s="507"/>
      <c r="FX141" s="507"/>
      <c r="FY141" s="507"/>
      <c r="FZ141" s="507"/>
      <c r="GA141" s="507"/>
      <c r="GB141" s="507"/>
      <c r="GC141" s="507"/>
      <c r="GD141" s="507"/>
      <c r="GE141" s="507"/>
      <c r="GF141" s="507"/>
      <c r="GG141" s="507"/>
      <c r="GH141" s="507"/>
      <c r="GI141" s="507"/>
      <c r="GJ141" s="507"/>
      <c r="GK141" s="507"/>
      <c r="GL141" s="507"/>
      <c r="GM141" s="507"/>
      <c r="GN141" s="507"/>
      <c r="GO141" s="507"/>
      <c r="GP141" s="507"/>
      <c r="GQ141" s="507"/>
      <c r="GR141" s="507"/>
      <c r="GS141" s="507"/>
      <c r="GT141" s="507"/>
      <c r="GU141" s="507"/>
      <c r="GV141" s="507"/>
      <c r="GW141" s="507"/>
      <c r="GX141" s="507"/>
      <c r="GY141" s="507"/>
      <c r="GZ141" s="507"/>
      <c r="HA141" s="507"/>
      <c r="HB141" s="507"/>
      <c r="HC141" s="507"/>
      <c r="HD141" s="507"/>
      <c r="HE141" s="507"/>
      <c r="HF141" s="507"/>
      <c r="HG141" s="507"/>
      <c r="HH141" s="507"/>
      <c r="HI141" s="507"/>
      <c r="HJ141" s="507"/>
      <c r="HK141" s="507"/>
      <c r="HL141" s="507"/>
      <c r="HM141" s="507"/>
      <c r="HN141" s="507"/>
      <c r="HO141" s="507"/>
      <c r="HP141" s="507"/>
      <c r="HQ141" s="507"/>
      <c r="HR141" s="507"/>
      <c r="HS141" s="507"/>
      <c r="HT141" s="507"/>
      <c r="HU141" s="507"/>
      <c r="HV141" s="507"/>
      <c r="HW141" s="507"/>
      <c r="HX141" s="507"/>
      <c r="HY141" s="507"/>
      <c r="HZ141" s="507"/>
      <c r="IA141" s="507"/>
      <c r="IB141" s="507"/>
      <c r="IC141" s="507"/>
      <c r="ID141" s="507"/>
      <c r="IE141" s="507"/>
      <c r="IF141" s="507"/>
      <c r="IG141" s="507"/>
      <c r="IH141" s="507"/>
      <c r="II141" s="507"/>
      <c r="IJ141" s="507"/>
      <c r="IK141" s="507"/>
      <c r="IL141" s="507"/>
      <c r="IM141" s="507"/>
      <c r="IN141" s="507"/>
      <c r="IO141" s="507"/>
      <c r="IP141" s="507"/>
      <c r="IQ141" s="507"/>
      <c r="IR141" s="507"/>
      <c r="IS141" s="507"/>
      <c r="IT141" s="507"/>
      <c r="IU141" s="507"/>
    </row>
    <row r="142" spans="1:255" ht="22.5" x14ac:dyDescent="0.2">
      <c r="A142" s="206">
        <v>0</v>
      </c>
      <c r="B142" s="772" t="s">
        <v>17</v>
      </c>
      <c r="C142" s="613" t="s">
        <v>675</v>
      </c>
      <c r="D142" s="52" t="s">
        <v>676</v>
      </c>
      <c r="E142" s="127">
        <v>400</v>
      </c>
      <c r="F142" s="773">
        <v>400</v>
      </c>
      <c r="G142" s="775"/>
      <c r="H142" s="286"/>
      <c r="I142" s="286"/>
      <c r="J142" s="286"/>
      <c r="K142" s="507"/>
      <c r="L142" s="288"/>
      <c r="M142" s="288"/>
      <c r="N142" s="288"/>
      <c r="O142" s="288"/>
      <c r="P142" s="288"/>
      <c r="Q142" s="288"/>
      <c r="R142" s="507"/>
      <c r="S142" s="507"/>
      <c r="T142" s="507"/>
      <c r="U142" s="507"/>
      <c r="V142" s="507"/>
      <c r="W142" s="507"/>
      <c r="X142" s="507"/>
      <c r="Y142" s="507"/>
      <c r="Z142" s="507"/>
      <c r="AA142" s="507"/>
      <c r="AB142" s="507"/>
      <c r="AC142" s="507"/>
      <c r="AD142" s="507"/>
      <c r="AE142" s="507"/>
      <c r="AF142" s="507"/>
      <c r="AG142" s="507"/>
      <c r="AH142" s="507"/>
      <c r="AI142" s="507"/>
      <c r="AJ142" s="507"/>
      <c r="AK142" s="507"/>
      <c r="AL142" s="507"/>
      <c r="AM142" s="507"/>
      <c r="AN142" s="507"/>
      <c r="AO142" s="507"/>
      <c r="AP142" s="507"/>
      <c r="AQ142" s="507"/>
      <c r="AR142" s="507"/>
      <c r="AS142" s="507"/>
      <c r="AT142" s="507"/>
      <c r="AU142" s="507"/>
      <c r="AV142" s="507"/>
      <c r="AW142" s="507"/>
      <c r="AX142" s="507"/>
      <c r="AY142" s="507"/>
      <c r="AZ142" s="507"/>
      <c r="BA142" s="507"/>
      <c r="BB142" s="507"/>
      <c r="BC142" s="507"/>
      <c r="BD142" s="507"/>
      <c r="BE142" s="507"/>
      <c r="BF142" s="507"/>
      <c r="BG142" s="507"/>
      <c r="BH142" s="507"/>
      <c r="BI142" s="507"/>
      <c r="BJ142" s="507"/>
      <c r="BK142" s="507"/>
      <c r="BL142" s="507"/>
      <c r="BM142" s="507"/>
      <c r="BN142" s="507"/>
      <c r="BO142" s="507"/>
      <c r="BP142" s="507"/>
      <c r="BQ142" s="507"/>
      <c r="BR142" s="507"/>
      <c r="BS142" s="507"/>
      <c r="BT142" s="507"/>
      <c r="BU142" s="507"/>
      <c r="BV142" s="507"/>
      <c r="BW142" s="507"/>
      <c r="BX142" s="507"/>
      <c r="BY142" s="507"/>
      <c r="BZ142" s="507"/>
      <c r="CA142" s="507"/>
      <c r="CB142" s="507"/>
      <c r="CC142" s="507"/>
      <c r="CD142" s="507"/>
      <c r="CE142" s="507"/>
      <c r="CF142" s="507"/>
      <c r="CG142" s="507"/>
      <c r="CH142" s="507"/>
      <c r="CI142" s="507"/>
      <c r="CJ142" s="507"/>
      <c r="CK142" s="507"/>
      <c r="CL142" s="507"/>
      <c r="CM142" s="507"/>
      <c r="CN142" s="507"/>
      <c r="CO142" s="507"/>
      <c r="CP142" s="507"/>
      <c r="CQ142" s="507"/>
      <c r="CR142" s="507"/>
      <c r="CS142" s="507"/>
      <c r="CT142" s="507"/>
      <c r="CU142" s="507"/>
      <c r="CV142" s="507"/>
      <c r="CW142" s="507"/>
      <c r="CX142" s="507"/>
      <c r="CY142" s="507"/>
      <c r="CZ142" s="507"/>
      <c r="DA142" s="507"/>
      <c r="DB142" s="507"/>
      <c r="DC142" s="507"/>
      <c r="DD142" s="507"/>
      <c r="DE142" s="507"/>
      <c r="DF142" s="507"/>
      <c r="DG142" s="507"/>
      <c r="DH142" s="507"/>
      <c r="DI142" s="507"/>
      <c r="DJ142" s="507"/>
      <c r="DK142" s="507"/>
      <c r="DL142" s="507"/>
      <c r="DM142" s="507"/>
      <c r="DN142" s="507"/>
      <c r="DO142" s="507"/>
      <c r="DP142" s="507"/>
      <c r="DQ142" s="507"/>
      <c r="DR142" s="507"/>
      <c r="DS142" s="507"/>
      <c r="DT142" s="507"/>
      <c r="DU142" s="507"/>
      <c r="DV142" s="507"/>
      <c r="DW142" s="507"/>
      <c r="DX142" s="507"/>
      <c r="DY142" s="507"/>
      <c r="DZ142" s="507"/>
      <c r="EA142" s="507"/>
      <c r="EB142" s="507"/>
      <c r="EC142" s="507"/>
      <c r="ED142" s="507"/>
      <c r="EE142" s="507"/>
      <c r="EF142" s="507"/>
      <c r="EG142" s="507"/>
      <c r="EH142" s="507"/>
      <c r="EI142" s="507"/>
      <c r="EJ142" s="507"/>
      <c r="EK142" s="507"/>
      <c r="EL142" s="507"/>
      <c r="EM142" s="507"/>
      <c r="EN142" s="507"/>
      <c r="EO142" s="507"/>
      <c r="EP142" s="507"/>
      <c r="EQ142" s="507"/>
      <c r="ER142" s="507"/>
      <c r="ES142" s="507"/>
      <c r="ET142" s="507"/>
      <c r="EU142" s="507"/>
      <c r="EV142" s="507"/>
      <c r="EW142" s="507"/>
      <c r="EX142" s="507"/>
      <c r="EY142" s="507"/>
      <c r="EZ142" s="507"/>
      <c r="FA142" s="507"/>
      <c r="FB142" s="507"/>
      <c r="FC142" s="507"/>
      <c r="FD142" s="507"/>
      <c r="FE142" s="507"/>
      <c r="FF142" s="507"/>
      <c r="FG142" s="507"/>
      <c r="FH142" s="507"/>
      <c r="FI142" s="507"/>
      <c r="FJ142" s="507"/>
      <c r="FK142" s="507"/>
      <c r="FL142" s="507"/>
      <c r="FM142" s="507"/>
      <c r="FN142" s="507"/>
      <c r="FO142" s="507"/>
      <c r="FP142" s="507"/>
      <c r="FQ142" s="507"/>
      <c r="FR142" s="507"/>
      <c r="FS142" s="507"/>
      <c r="FT142" s="507"/>
      <c r="FU142" s="507"/>
      <c r="FV142" s="507"/>
      <c r="FW142" s="507"/>
      <c r="FX142" s="507"/>
      <c r="FY142" s="507"/>
      <c r="FZ142" s="507"/>
      <c r="GA142" s="507"/>
      <c r="GB142" s="507"/>
      <c r="GC142" s="507"/>
      <c r="GD142" s="507"/>
      <c r="GE142" s="507"/>
      <c r="GF142" s="507"/>
      <c r="GG142" s="507"/>
      <c r="GH142" s="507"/>
      <c r="GI142" s="507"/>
      <c r="GJ142" s="507"/>
      <c r="GK142" s="507"/>
      <c r="GL142" s="507"/>
      <c r="GM142" s="507"/>
      <c r="GN142" s="507"/>
      <c r="GO142" s="507"/>
      <c r="GP142" s="507"/>
      <c r="GQ142" s="507"/>
      <c r="GR142" s="507"/>
      <c r="GS142" s="507"/>
      <c r="GT142" s="507"/>
      <c r="GU142" s="507"/>
      <c r="GV142" s="507"/>
      <c r="GW142" s="507"/>
      <c r="GX142" s="507"/>
      <c r="GY142" s="507"/>
      <c r="GZ142" s="507"/>
      <c r="HA142" s="507"/>
      <c r="HB142" s="507"/>
      <c r="HC142" s="507"/>
      <c r="HD142" s="507"/>
      <c r="HE142" s="507"/>
      <c r="HF142" s="507"/>
      <c r="HG142" s="507"/>
      <c r="HH142" s="507"/>
      <c r="HI142" s="507"/>
      <c r="HJ142" s="507"/>
      <c r="HK142" s="507"/>
      <c r="HL142" s="507"/>
      <c r="HM142" s="507"/>
      <c r="HN142" s="507"/>
      <c r="HO142" s="507"/>
      <c r="HP142" s="507"/>
      <c r="HQ142" s="507"/>
      <c r="HR142" s="507"/>
      <c r="HS142" s="507"/>
      <c r="HT142" s="507"/>
      <c r="HU142" s="507"/>
      <c r="HV142" s="507"/>
      <c r="HW142" s="507"/>
      <c r="HX142" s="507"/>
      <c r="HY142" s="507"/>
      <c r="HZ142" s="507"/>
      <c r="IA142" s="507"/>
      <c r="IB142" s="507"/>
      <c r="IC142" s="507"/>
      <c r="ID142" s="507"/>
      <c r="IE142" s="507"/>
      <c r="IF142" s="507"/>
      <c r="IG142" s="507"/>
      <c r="IH142" s="507"/>
      <c r="II142" s="507"/>
      <c r="IJ142" s="507"/>
      <c r="IK142" s="507"/>
      <c r="IL142" s="507"/>
      <c r="IM142" s="507"/>
      <c r="IN142" s="507"/>
      <c r="IO142" s="507"/>
      <c r="IP142" s="507"/>
      <c r="IQ142" s="507"/>
      <c r="IR142" s="507"/>
      <c r="IS142" s="507"/>
      <c r="IT142" s="507"/>
      <c r="IU142" s="507"/>
    </row>
    <row r="143" spans="1:255" ht="22.5" x14ac:dyDescent="0.2">
      <c r="A143" s="206">
        <v>0</v>
      </c>
      <c r="B143" s="772" t="s">
        <v>17</v>
      </c>
      <c r="C143" s="613" t="s">
        <v>677</v>
      </c>
      <c r="D143" s="52" t="s">
        <v>678</v>
      </c>
      <c r="E143" s="127">
        <v>85</v>
      </c>
      <c r="F143" s="773">
        <v>85</v>
      </c>
      <c r="G143" s="775"/>
      <c r="H143" s="286"/>
      <c r="I143" s="286"/>
      <c r="J143" s="286"/>
      <c r="K143" s="507"/>
      <c r="L143" s="288"/>
      <c r="M143" s="288"/>
      <c r="N143" s="288"/>
      <c r="O143" s="288"/>
      <c r="P143" s="288"/>
      <c r="Q143" s="288"/>
      <c r="R143" s="507"/>
      <c r="S143" s="507"/>
      <c r="T143" s="507"/>
      <c r="U143" s="507"/>
      <c r="V143" s="507"/>
      <c r="W143" s="507"/>
      <c r="X143" s="507"/>
      <c r="Y143" s="507"/>
      <c r="Z143" s="507"/>
      <c r="AA143" s="507"/>
      <c r="AB143" s="507"/>
      <c r="AC143" s="507"/>
      <c r="AD143" s="507"/>
      <c r="AE143" s="507"/>
      <c r="AF143" s="507"/>
      <c r="AG143" s="507"/>
      <c r="AH143" s="507"/>
      <c r="AI143" s="507"/>
      <c r="AJ143" s="507"/>
      <c r="AK143" s="507"/>
      <c r="AL143" s="507"/>
      <c r="AM143" s="507"/>
      <c r="AN143" s="507"/>
      <c r="AO143" s="507"/>
      <c r="AP143" s="507"/>
      <c r="AQ143" s="507"/>
      <c r="AR143" s="507"/>
      <c r="AS143" s="507"/>
      <c r="AT143" s="507"/>
      <c r="AU143" s="507"/>
      <c r="AV143" s="507"/>
      <c r="AW143" s="507"/>
      <c r="AX143" s="507"/>
      <c r="AY143" s="507"/>
      <c r="AZ143" s="507"/>
      <c r="BA143" s="507"/>
      <c r="BB143" s="507"/>
      <c r="BC143" s="507"/>
      <c r="BD143" s="507"/>
      <c r="BE143" s="507"/>
      <c r="BF143" s="507"/>
      <c r="BG143" s="507"/>
      <c r="BH143" s="507"/>
      <c r="BI143" s="507"/>
      <c r="BJ143" s="507"/>
      <c r="BK143" s="507"/>
      <c r="BL143" s="507"/>
      <c r="BM143" s="507"/>
      <c r="BN143" s="507"/>
      <c r="BO143" s="507"/>
      <c r="BP143" s="507"/>
      <c r="BQ143" s="507"/>
      <c r="BR143" s="507"/>
      <c r="BS143" s="507"/>
      <c r="BT143" s="507"/>
      <c r="BU143" s="507"/>
      <c r="BV143" s="507"/>
      <c r="BW143" s="507"/>
      <c r="BX143" s="507"/>
      <c r="BY143" s="507"/>
      <c r="BZ143" s="507"/>
      <c r="CA143" s="507"/>
      <c r="CB143" s="507"/>
      <c r="CC143" s="507"/>
      <c r="CD143" s="507"/>
      <c r="CE143" s="507"/>
      <c r="CF143" s="507"/>
      <c r="CG143" s="507"/>
      <c r="CH143" s="507"/>
      <c r="CI143" s="507"/>
      <c r="CJ143" s="507"/>
      <c r="CK143" s="507"/>
      <c r="CL143" s="507"/>
      <c r="CM143" s="507"/>
      <c r="CN143" s="507"/>
      <c r="CO143" s="507"/>
      <c r="CP143" s="507"/>
      <c r="CQ143" s="507"/>
      <c r="CR143" s="507"/>
      <c r="CS143" s="507"/>
      <c r="CT143" s="507"/>
      <c r="CU143" s="507"/>
      <c r="CV143" s="507"/>
      <c r="CW143" s="507"/>
      <c r="CX143" s="507"/>
      <c r="CY143" s="507"/>
      <c r="CZ143" s="507"/>
      <c r="DA143" s="507"/>
      <c r="DB143" s="507"/>
      <c r="DC143" s="507"/>
      <c r="DD143" s="507"/>
      <c r="DE143" s="507"/>
      <c r="DF143" s="507"/>
      <c r="DG143" s="507"/>
      <c r="DH143" s="507"/>
      <c r="DI143" s="507"/>
      <c r="DJ143" s="507"/>
      <c r="DK143" s="507"/>
      <c r="DL143" s="507"/>
      <c r="DM143" s="507"/>
      <c r="DN143" s="507"/>
      <c r="DO143" s="507"/>
      <c r="DP143" s="507"/>
      <c r="DQ143" s="507"/>
      <c r="DR143" s="507"/>
      <c r="DS143" s="507"/>
      <c r="DT143" s="507"/>
      <c r="DU143" s="507"/>
      <c r="DV143" s="507"/>
      <c r="DW143" s="507"/>
      <c r="DX143" s="507"/>
      <c r="DY143" s="507"/>
      <c r="DZ143" s="507"/>
      <c r="EA143" s="507"/>
      <c r="EB143" s="507"/>
      <c r="EC143" s="507"/>
      <c r="ED143" s="507"/>
      <c r="EE143" s="507"/>
      <c r="EF143" s="507"/>
      <c r="EG143" s="507"/>
      <c r="EH143" s="507"/>
      <c r="EI143" s="507"/>
      <c r="EJ143" s="507"/>
      <c r="EK143" s="507"/>
      <c r="EL143" s="507"/>
      <c r="EM143" s="507"/>
      <c r="EN143" s="507"/>
      <c r="EO143" s="507"/>
      <c r="EP143" s="507"/>
      <c r="EQ143" s="507"/>
      <c r="ER143" s="507"/>
      <c r="ES143" s="507"/>
      <c r="ET143" s="507"/>
      <c r="EU143" s="507"/>
      <c r="EV143" s="507"/>
      <c r="EW143" s="507"/>
      <c r="EX143" s="507"/>
      <c r="EY143" s="507"/>
      <c r="EZ143" s="507"/>
      <c r="FA143" s="507"/>
      <c r="FB143" s="507"/>
      <c r="FC143" s="507"/>
      <c r="FD143" s="507"/>
      <c r="FE143" s="507"/>
      <c r="FF143" s="507"/>
      <c r="FG143" s="507"/>
      <c r="FH143" s="507"/>
      <c r="FI143" s="507"/>
      <c r="FJ143" s="507"/>
      <c r="FK143" s="507"/>
      <c r="FL143" s="507"/>
      <c r="FM143" s="507"/>
      <c r="FN143" s="507"/>
      <c r="FO143" s="507"/>
      <c r="FP143" s="507"/>
      <c r="FQ143" s="507"/>
      <c r="FR143" s="507"/>
      <c r="FS143" s="507"/>
      <c r="FT143" s="507"/>
      <c r="FU143" s="507"/>
      <c r="FV143" s="507"/>
      <c r="FW143" s="507"/>
      <c r="FX143" s="507"/>
      <c r="FY143" s="507"/>
      <c r="FZ143" s="507"/>
      <c r="GA143" s="507"/>
      <c r="GB143" s="507"/>
      <c r="GC143" s="507"/>
      <c r="GD143" s="507"/>
      <c r="GE143" s="507"/>
      <c r="GF143" s="507"/>
      <c r="GG143" s="507"/>
      <c r="GH143" s="507"/>
      <c r="GI143" s="507"/>
      <c r="GJ143" s="507"/>
      <c r="GK143" s="507"/>
      <c r="GL143" s="507"/>
      <c r="GM143" s="507"/>
      <c r="GN143" s="507"/>
      <c r="GO143" s="507"/>
      <c r="GP143" s="507"/>
      <c r="GQ143" s="507"/>
      <c r="GR143" s="507"/>
      <c r="GS143" s="507"/>
      <c r="GT143" s="507"/>
      <c r="GU143" s="507"/>
      <c r="GV143" s="507"/>
      <c r="GW143" s="507"/>
      <c r="GX143" s="507"/>
      <c r="GY143" s="507"/>
      <c r="GZ143" s="507"/>
      <c r="HA143" s="507"/>
      <c r="HB143" s="507"/>
      <c r="HC143" s="507"/>
      <c r="HD143" s="507"/>
      <c r="HE143" s="507"/>
      <c r="HF143" s="507"/>
      <c r="HG143" s="507"/>
      <c r="HH143" s="507"/>
      <c r="HI143" s="507"/>
      <c r="HJ143" s="507"/>
      <c r="HK143" s="507"/>
      <c r="HL143" s="507"/>
      <c r="HM143" s="507"/>
      <c r="HN143" s="507"/>
      <c r="HO143" s="507"/>
      <c r="HP143" s="507"/>
      <c r="HQ143" s="507"/>
      <c r="HR143" s="507"/>
      <c r="HS143" s="507"/>
      <c r="HT143" s="507"/>
      <c r="HU143" s="507"/>
      <c r="HV143" s="507"/>
      <c r="HW143" s="507"/>
      <c r="HX143" s="507"/>
      <c r="HY143" s="507"/>
      <c r="HZ143" s="507"/>
      <c r="IA143" s="507"/>
      <c r="IB143" s="507"/>
      <c r="IC143" s="507"/>
      <c r="ID143" s="507"/>
      <c r="IE143" s="507"/>
      <c r="IF143" s="507"/>
      <c r="IG143" s="507"/>
      <c r="IH143" s="507"/>
      <c r="II143" s="507"/>
      <c r="IJ143" s="507"/>
      <c r="IK143" s="507"/>
      <c r="IL143" s="507"/>
      <c r="IM143" s="507"/>
      <c r="IN143" s="507"/>
      <c r="IO143" s="507"/>
      <c r="IP143" s="507"/>
      <c r="IQ143" s="507"/>
      <c r="IR143" s="507"/>
      <c r="IS143" s="507"/>
      <c r="IT143" s="507"/>
      <c r="IU143" s="507"/>
    </row>
    <row r="144" spans="1:255" ht="22.5" x14ac:dyDescent="0.2">
      <c r="A144" s="206">
        <v>0</v>
      </c>
      <c r="B144" s="772" t="s">
        <v>17</v>
      </c>
      <c r="C144" s="613" t="s">
        <v>679</v>
      </c>
      <c r="D144" s="52" t="s">
        <v>680</v>
      </c>
      <c r="E144" s="127">
        <v>15</v>
      </c>
      <c r="F144" s="773">
        <v>15</v>
      </c>
      <c r="G144" s="775"/>
      <c r="H144" s="286"/>
      <c r="I144" s="286"/>
      <c r="J144" s="286"/>
      <c r="K144" s="507"/>
      <c r="L144" s="288"/>
      <c r="M144" s="288"/>
      <c r="N144" s="288"/>
      <c r="O144" s="288"/>
      <c r="P144" s="288"/>
      <c r="Q144" s="288"/>
      <c r="R144" s="507"/>
      <c r="S144" s="507"/>
      <c r="T144" s="507"/>
      <c r="U144" s="507"/>
      <c r="V144" s="507"/>
      <c r="W144" s="507"/>
      <c r="X144" s="507"/>
      <c r="Y144" s="507"/>
      <c r="Z144" s="507"/>
      <c r="AA144" s="507"/>
      <c r="AB144" s="507"/>
      <c r="AC144" s="507"/>
      <c r="AD144" s="507"/>
      <c r="AE144" s="507"/>
      <c r="AF144" s="507"/>
      <c r="AG144" s="507"/>
      <c r="AH144" s="507"/>
      <c r="AI144" s="507"/>
      <c r="AJ144" s="507"/>
      <c r="AK144" s="507"/>
      <c r="AL144" s="507"/>
      <c r="AM144" s="507"/>
      <c r="AN144" s="507"/>
      <c r="AO144" s="507"/>
      <c r="AP144" s="507"/>
      <c r="AQ144" s="507"/>
      <c r="AR144" s="507"/>
      <c r="AS144" s="507"/>
      <c r="AT144" s="507"/>
      <c r="AU144" s="507"/>
      <c r="AV144" s="507"/>
      <c r="AW144" s="507"/>
      <c r="AX144" s="507"/>
      <c r="AY144" s="507"/>
      <c r="AZ144" s="507"/>
      <c r="BA144" s="507"/>
      <c r="BB144" s="507"/>
      <c r="BC144" s="507"/>
      <c r="BD144" s="507"/>
      <c r="BE144" s="507"/>
      <c r="BF144" s="507"/>
      <c r="BG144" s="507"/>
      <c r="BH144" s="507"/>
      <c r="BI144" s="507"/>
      <c r="BJ144" s="507"/>
      <c r="BK144" s="507"/>
      <c r="BL144" s="507"/>
      <c r="BM144" s="507"/>
      <c r="BN144" s="507"/>
      <c r="BO144" s="507"/>
      <c r="BP144" s="507"/>
      <c r="BQ144" s="507"/>
      <c r="BR144" s="507"/>
      <c r="BS144" s="507"/>
      <c r="BT144" s="507"/>
      <c r="BU144" s="507"/>
      <c r="BV144" s="507"/>
      <c r="BW144" s="507"/>
      <c r="BX144" s="507"/>
      <c r="BY144" s="507"/>
      <c r="BZ144" s="507"/>
      <c r="CA144" s="507"/>
      <c r="CB144" s="507"/>
      <c r="CC144" s="507"/>
      <c r="CD144" s="507"/>
      <c r="CE144" s="507"/>
      <c r="CF144" s="507"/>
      <c r="CG144" s="507"/>
      <c r="CH144" s="507"/>
      <c r="CI144" s="507"/>
      <c r="CJ144" s="507"/>
      <c r="CK144" s="507"/>
      <c r="CL144" s="507"/>
      <c r="CM144" s="507"/>
      <c r="CN144" s="507"/>
      <c r="CO144" s="507"/>
      <c r="CP144" s="507"/>
      <c r="CQ144" s="507"/>
      <c r="CR144" s="507"/>
      <c r="CS144" s="507"/>
      <c r="CT144" s="507"/>
      <c r="CU144" s="507"/>
      <c r="CV144" s="507"/>
      <c r="CW144" s="507"/>
      <c r="CX144" s="507"/>
      <c r="CY144" s="507"/>
      <c r="CZ144" s="507"/>
      <c r="DA144" s="507"/>
      <c r="DB144" s="507"/>
      <c r="DC144" s="507"/>
      <c r="DD144" s="507"/>
      <c r="DE144" s="507"/>
      <c r="DF144" s="507"/>
      <c r="DG144" s="507"/>
      <c r="DH144" s="507"/>
      <c r="DI144" s="507"/>
      <c r="DJ144" s="507"/>
      <c r="DK144" s="507"/>
      <c r="DL144" s="507"/>
      <c r="DM144" s="507"/>
      <c r="DN144" s="507"/>
      <c r="DO144" s="507"/>
      <c r="DP144" s="507"/>
      <c r="DQ144" s="507"/>
      <c r="DR144" s="507"/>
      <c r="DS144" s="507"/>
      <c r="DT144" s="507"/>
      <c r="DU144" s="507"/>
      <c r="DV144" s="507"/>
      <c r="DW144" s="507"/>
      <c r="DX144" s="507"/>
      <c r="DY144" s="507"/>
      <c r="DZ144" s="507"/>
      <c r="EA144" s="507"/>
      <c r="EB144" s="507"/>
      <c r="EC144" s="507"/>
      <c r="ED144" s="507"/>
      <c r="EE144" s="507"/>
      <c r="EF144" s="507"/>
      <c r="EG144" s="507"/>
      <c r="EH144" s="507"/>
      <c r="EI144" s="507"/>
      <c r="EJ144" s="507"/>
      <c r="EK144" s="507"/>
      <c r="EL144" s="507"/>
      <c r="EM144" s="507"/>
      <c r="EN144" s="507"/>
      <c r="EO144" s="507"/>
      <c r="EP144" s="507"/>
      <c r="EQ144" s="507"/>
      <c r="ER144" s="507"/>
      <c r="ES144" s="507"/>
      <c r="ET144" s="507"/>
      <c r="EU144" s="507"/>
      <c r="EV144" s="507"/>
      <c r="EW144" s="507"/>
      <c r="EX144" s="507"/>
      <c r="EY144" s="507"/>
      <c r="EZ144" s="507"/>
      <c r="FA144" s="507"/>
      <c r="FB144" s="507"/>
      <c r="FC144" s="507"/>
      <c r="FD144" s="507"/>
      <c r="FE144" s="507"/>
      <c r="FF144" s="507"/>
      <c r="FG144" s="507"/>
      <c r="FH144" s="507"/>
      <c r="FI144" s="507"/>
      <c r="FJ144" s="507"/>
      <c r="FK144" s="507"/>
      <c r="FL144" s="507"/>
      <c r="FM144" s="507"/>
      <c r="FN144" s="507"/>
      <c r="FO144" s="507"/>
      <c r="FP144" s="507"/>
      <c r="FQ144" s="507"/>
      <c r="FR144" s="507"/>
      <c r="FS144" s="507"/>
      <c r="FT144" s="507"/>
      <c r="FU144" s="507"/>
      <c r="FV144" s="507"/>
      <c r="FW144" s="507"/>
      <c r="FX144" s="507"/>
      <c r="FY144" s="507"/>
      <c r="FZ144" s="507"/>
      <c r="GA144" s="507"/>
      <c r="GB144" s="507"/>
      <c r="GC144" s="507"/>
      <c r="GD144" s="507"/>
      <c r="GE144" s="507"/>
      <c r="GF144" s="507"/>
      <c r="GG144" s="507"/>
      <c r="GH144" s="507"/>
      <c r="GI144" s="507"/>
      <c r="GJ144" s="507"/>
      <c r="GK144" s="507"/>
      <c r="GL144" s="507"/>
      <c r="GM144" s="507"/>
      <c r="GN144" s="507"/>
      <c r="GO144" s="507"/>
      <c r="GP144" s="507"/>
      <c r="GQ144" s="507"/>
      <c r="GR144" s="507"/>
      <c r="GS144" s="507"/>
      <c r="GT144" s="507"/>
      <c r="GU144" s="507"/>
      <c r="GV144" s="507"/>
      <c r="GW144" s="507"/>
      <c r="GX144" s="507"/>
      <c r="GY144" s="507"/>
      <c r="GZ144" s="507"/>
      <c r="HA144" s="507"/>
      <c r="HB144" s="507"/>
      <c r="HC144" s="507"/>
      <c r="HD144" s="507"/>
      <c r="HE144" s="507"/>
      <c r="HF144" s="507"/>
      <c r="HG144" s="507"/>
      <c r="HH144" s="507"/>
      <c r="HI144" s="507"/>
      <c r="HJ144" s="507"/>
      <c r="HK144" s="507"/>
      <c r="HL144" s="507"/>
      <c r="HM144" s="507"/>
      <c r="HN144" s="507"/>
      <c r="HO144" s="507"/>
      <c r="HP144" s="507"/>
      <c r="HQ144" s="507"/>
      <c r="HR144" s="507"/>
      <c r="HS144" s="507"/>
      <c r="HT144" s="507"/>
      <c r="HU144" s="507"/>
      <c r="HV144" s="507"/>
      <c r="HW144" s="507"/>
      <c r="HX144" s="507"/>
      <c r="HY144" s="507"/>
      <c r="HZ144" s="507"/>
      <c r="IA144" s="507"/>
      <c r="IB144" s="507"/>
      <c r="IC144" s="507"/>
      <c r="ID144" s="507"/>
      <c r="IE144" s="507"/>
      <c r="IF144" s="507"/>
      <c r="IG144" s="507"/>
      <c r="IH144" s="507"/>
      <c r="II144" s="507"/>
      <c r="IJ144" s="507"/>
      <c r="IK144" s="507"/>
      <c r="IL144" s="507"/>
      <c r="IM144" s="507"/>
      <c r="IN144" s="507"/>
      <c r="IO144" s="507"/>
      <c r="IP144" s="507"/>
      <c r="IQ144" s="507"/>
      <c r="IR144" s="507"/>
      <c r="IS144" s="507"/>
      <c r="IT144" s="507"/>
      <c r="IU144" s="507"/>
    </row>
    <row r="145" spans="1:255" ht="22.5" x14ac:dyDescent="0.2">
      <c r="A145" s="206">
        <v>0</v>
      </c>
      <c r="B145" s="772" t="s">
        <v>17</v>
      </c>
      <c r="C145" s="613" t="s">
        <v>681</v>
      </c>
      <c r="D145" s="52" t="s">
        <v>682</v>
      </c>
      <c r="E145" s="127">
        <v>15</v>
      </c>
      <c r="F145" s="773">
        <v>15</v>
      </c>
      <c r="G145" s="775"/>
      <c r="H145" s="286"/>
      <c r="I145" s="286"/>
      <c r="J145" s="286"/>
      <c r="K145" s="507"/>
      <c r="L145" s="288"/>
      <c r="M145" s="288"/>
      <c r="N145" s="288"/>
      <c r="O145" s="288"/>
      <c r="P145" s="288"/>
      <c r="Q145" s="288"/>
      <c r="R145" s="507"/>
      <c r="S145" s="507"/>
      <c r="T145" s="507"/>
      <c r="U145" s="507"/>
      <c r="V145" s="507"/>
      <c r="W145" s="507"/>
      <c r="X145" s="507"/>
      <c r="Y145" s="507"/>
      <c r="Z145" s="507"/>
      <c r="AA145" s="507"/>
      <c r="AB145" s="507"/>
      <c r="AC145" s="507"/>
      <c r="AD145" s="507"/>
      <c r="AE145" s="507"/>
      <c r="AF145" s="507"/>
      <c r="AG145" s="507"/>
      <c r="AH145" s="507"/>
      <c r="AI145" s="507"/>
      <c r="AJ145" s="507"/>
      <c r="AK145" s="507"/>
      <c r="AL145" s="507"/>
      <c r="AM145" s="507"/>
      <c r="AN145" s="507"/>
      <c r="AO145" s="507"/>
      <c r="AP145" s="507"/>
      <c r="AQ145" s="507"/>
      <c r="AR145" s="507"/>
      <c r="AS145" s="507"/>
      <c r="AT145" s="507"/>
      <c r="AU145" s="507"/>
      <c r="AV145" s="507"/>
      <c r="AW145" s="507"/>
      <c r="AX145" s="507"/>
      <c r="AY145" s="507"/>
      <c r="AZ145" s="507"/>
      <c r="BA145" s="507"/>
      <c r="BB145" s="507"/>
      <c r="BC145" s="507"/>
      <c r="BD145" s="507"/>
      <c r="BE145" s="507"/>
      <c r="BF145" s="507"/>
      <c r="BG145" s="507"/>
      <c r="BH145" s="507"/>
      <c r="BI145" s="507"/>
      <c r="BJ145" s="507"/>
      <c r="BK145" s="507"/>
      <c r="BL145" s="507"/>
      <c r="BM145" s="507"/>
      <c r="BN145" s="507"/>
      <c r="BO145" s="507"/>
      <c r="BP145" s="507"/>
      <c r="BQ145" s="507"/>
      <c r="BR145" s="507"/>
      <c r="BS145" s="507"/>
      <c r="BT145" s="507"/>
      <c r="BU145" s="507"/>
      <c r="BV145" s="507"/>
      <c r="BW145" s="507"/>
      <c r="BX145" s="507"/>
      <c r="BY145" s="507"/>
      <c r="BZ145" s="507"/>
      <c r="CA145" s="507"/>
      <c r="CB145" s="507"/>
      <c r="CC145" s="507"/>
      <c r="CD145" s="507"/>
      <c r="CE145" s="507"/>
      <c r="CF145" s="507"/>
      <c r="CG145" s="507"/>
      <c r="CH145" s="507"/>
      <c r="CI145" s="507"/>
      <c r="CJ145" s="507"/>
      <c r="CK145" s="507"/>
      <c r="CL145" s="507"/>
      <c r="CM145" s="507"/>
      <c r="CN145" s="507"/>
      <c r="CO145" s="507"/>
      <c r="CP145" s="507"/>
      <c r="CQ145" s="507"/>
      <c r="CR145" s="507"/>
      <c r="CS145" s="507"/>
      <c r="CT145" s="507"/>
      <c r="CU145" s="507"/>
      <c r="CV145" s="507"/>
      <c r="CW145" s="507"/>
      <c r="CX145" s="507"/>
      <c r="CY145" s="507"/>
      <c r="CZ145" s="507"/>
      <c r="DA145" s="507"/>
      <c r="DB145" s="507"/>
      <c r="DC145" s="507"/>
      <c r="DD145" s="507"/>
      <c r="DE145" s="507"/>
      <c r="DF145" s="507"/>
      <c r="DG145" s="507"/>
      <c r="DH145" s="507"/>
      <c r="DI145" s="507"/>
      <c r="DJ145" s="507"/>
      <c r="DK145" s="507"/>
      <c r="DL145" s="507"/>
      <c r="DM145" s="507"/>
      <c r="DN145" s="507"/>
      <c r="DO145" s="507"/>
      <c r="DP145" s="507"/>
      <c r="DQ145" s="507"/>
      <c r="DR145" s="507"/>
      <c r="DS145" s="507"/>
      <c r="DT145" s="507"/>
      <c r="DU145" s="507"/>
      <c r="DV145" s="507"/>
      <c r="DW145" s="507"/>
      <c r="DX145" s="507"/>
      <c r="DY145" s="507"/>
      <c r="DZ145" s="507"/>
      <c r="EA145" s="507"/>
      <c r="EB145" s="507"/>
      <c r="EC145" s="507"/>
      <c r="ED145" s="507"/>
      <c r="EE145" s="507"/>
      <c r="EF145" s="507"/>
      <c r="EG145" s="507"/>
      <c r="EH145" s="507"/>
      <c r="EI145" s="507"/>
      <c r="EJ145" s="507"/>
      <c r="EK145" s="507"/>
      <c r="EL145" s="507"/>
      <c r="EM145" s="507"/>
      <c r="EN145" s="507"/>
      <c r="EO145" s="507"/>
      <c r="EP145" s="507"/>
      <c r="EQ145" s="507"/>
      <c r="ER145" s="507"/>
      <c r="ES145" s="507"/>
      <c r="ET145" s="507"/>
      <c r="EU145" s="507"/>
      <c r="EV145" s="507"/>
      <c r="EW145" s="507"/>
      <c r="EX145" s="507"/>
      <c r="EY145" s="507"/>
      <c r="EZ145" s="507"/>
      <c r="FA145" s="507"/>
      <c r="FB145" s="507"/>
      <c r="FC145" s="507"/>
      <c r="FD145" s="507"/>
      <c r="FE145" s="507"/>
      <c r="FF145" s="507"/>
      <c r="FG145" s="507"/>
      <c r="FH145" s="507"/>
      <c r="FI145" s="507"/>
      <c r="FJ145" s="507"/>
      <c r="FK145" s="507"/>
      <c r="FL145" s="507"/>
      <c r="FM145" s="507"/>
      <c r="FN145" s="507"/>
      <c r="FO145" s="507"/>
      <c r="FP145" s="507"/>
      <c r="FQ145" s="507"/>
      <c r="FR145" s="507"/>
      <c r="FS145" s="507"/>
      <c r="FT145" s="507"/>
      <c r="FU145" s="507"/>
      <c r="FV145" s="507"/>
      <c r="FW145" s="507"/>
      <c r="FX145" s="507"/>
      <c r="FY145" s="507"/>
      <c r="FZ145" s="507"/>
      <c r="GA145" s="507"/>
      <c r="GB145" s="507"/>
      <c r="GC145" s="507"/>
      <c r="GD145" s="507"/>
      <c r="GE145" s="507"/>
      <c r="GF145" s="507"/>
      <c r="GG145" s="507"/>
      <c r="GH145" s="507"/>
      <c r="GI145" s="507"/>
      <c r="GJ145" s="507"/>
      <c r="GK145" s="507"/>
      <c r="GL145" s="507"/>
      <c r="GM145" s="507"/>
      <c r="GN145" s="507"/>
      <c r="GO145" s="507"/>
      <c r="GP145" s="507"/>
      <c r="GQ145" s="507"/>
      <c r="GR145" s="507"/>
      <c r="GS145" s="507"/>
      <c r="GT145" s="507"/>
      <c r="GU145" s="507"/>
      <c r="GV145" s="507"/>
      <c r="GW145" s="507"/>
      <c r="GX145" s="507"/>
      <c r="GY145" s="507"/>
      <c r="GZ145" s="507"/>
      <c r="HA145" s="507"/>
      <c r="HB145" s="507"/>
      <c r="HC145" s="507"/>
      <c r="HD145" s="507"/>
      <c r="HE145" s="507"/>
      <c r="HF145" s="507"/>
      <c r="HG145" s="507"/>
      <c r="HH145" s="507"/>
      <c r="HI145" s="507"/>
      <c r="HJ145" s="507"/>
      <c r="HK145" s="507"/>
      <c r="HL145" s="507"/>
      <c r="HM145" s="507"/>
      <c r="HN145" s="507"/>
      <c r="HO145" s="507"/>
      <c r="HP145" s="507"/>
      <c r="HQ145" s="507"/>
      <c r="HR145" s="507"/>
      <c r="HS145" s="507"/>
      <c r="HT145" s="507"/>
      <c r="HU145" s="507"/>
      <c r="HV145" s="507"/>
      <c r="HW145" s="507"/>
      <c r="HX145" s="507"/>
      <c r="HY145" s="507"/>
      <c r="HZ145" s="507"/>
      <c r="IA145" s="507"/>
      <c r="IB145" s="507"/>
      <c r="IC145" s="507"/>
      <c r="ID145" s="507"/>
      <c r="IE145" s="507"/>
      <c r="IF145" s="507"/>
      <c r="IG145" s="507"/>
      <c r="IH145" s="507"/>
      <c r="II145" s="507"/>
      <c r="IJ145" s="507"/>
      <c r="IK145" s="507"/>
      <c r="IL145" s="507"/>
      <c r="IM145" s="507"/>
      <c r="IN145" s="507"/>
      <c r="IO145" s="507"/>
      <c r="IP145" s="507"/>
      <c r="IQ145" s="507"/>
      <c r="IR145" s="507"/>
      <c r="IS145" s="507"/>
      <c r="IT145" s="507"/>
      <c r="IU145" s="507"/>
    </row>
    <row r="146" spans="1:255" ht="22.5" x14ac:dyDescent="0.2">
      <c r="A146" s="206">
        <v>0</v>
      </c>
      <c r="B146" s="772" t="s">
        <v>17</v>
      </c>
      <c r="C146" s="613" t="s">
        <v>683</v>
      </c>
      <c r="D146" s="52" t="s">
        <v>684</v>
      </c>
      <c r="E146" s="127">
        <v>15</v>
      </c>
      <c r="F146" s="773">
        <v>15</v>
      </c>
      <c r="G146" s="775"/>
      <c r="H146" s="286"/>
      <c r="I146" s="286"/>
      <c r="J146" s="286"/>
      <c r="K146" s="507"/>
      <c r="L146" s="288"/>
      <c r="M146" s="288"/>
      <c r="N146" s="288"/>
      <c r="O146" s="288"/>
      <c r="P146" s="288"/>
      <c r="Q146" s="288"/>
      <c r="R146" s="507"/>
      <c r="S146" s="507"/>
      <c r="T146" s="507"/>
      <c r="U146" s="507"/>
      <c r="V146" s="507"/>
      <c r="W146" s="507"/>
      <c r="X146" s="507"/>
      <c r="Y146" s="507"/>
      <c r="Z146" s="507"/>
      <c r="AA146" s="507"/>
      <c r="AB146" s="507"/>
      <c r="AC146" s="507"/>
      <c r="AD146" s="507"/>
      <c r="AE146" s="507"/>
      <c r="AF146" s="507"/>
      <c r="AG146" s="507"/>
      <c r="AH146" s="507"/>
      <c r="AI146" s="507"/>
      <c r="AJ146" s="507"/>
      <c r="AK146" s="507"/>
      <c r="AL146" s="507"/>
      <c r="AM146" s="507"/>
      <c r="AN146" s="507"/>
      <c r="AO146" s="507"/>
      <c r="AP146" s="507"/>
      <c r="AQ146" s="507"/>
      <c r="AR146" s="507"/>
      <c r="AS146" s="507"/>
      <c r="AT146" s="507"/>
      <c r="AU146" s="507"/>
      <c r="AV146" s="507"/>
      <c r="AW146" s="507"/>
      <c r="AX146" s="507"/>
      <c r="AY146" s="507"/>
      <c r="AZ146" s="507"/>
      <c r="BA146" s="507"/>
      <c r="BB146" s="507"/>
      <c r="BC146" s="507"/>
      <c r="BD146" s="507"/>
      <c r="BE146" s="507"/>
      <c r="BF146" s="507"/>
      <c r="BG146" s="507"/>
      <c r="BH146" s="507"/>
      <c r="BI146" s="507"/>
      <c r="BJ146" s="507"/>
      <c r="BK146" s="507"/>
      <c r="BL146" s="507"/>
      <c r="BM146" s="507"/>
      <c r="BN146" s="507"/>
      <c r="BO146" s="507"/>
      <c r="BP146" s="507"/>
      <c r="BQ146" s="507"/>
      <c r="BR146" s="507"/>
      <c r="BS146" s="507"/>
      <c r="BT146" s="507"/>
      <c r="BU146" s="507"/>
      <c r="BV146" s="507"/>
      <c r="BW146" s="507"/>
      <c r="BX146" s="507"/>
      <c r="BY146" s="507"/>
      <c r="BZ146" s="507"/>
      <c r="CA146" s="507"/>
      <c r="CB146" s="507"/>
      <c r="CC146" s="507"/>
      <c r="CD146" s="507"/>
      <c r="CE146" s="507"/>
      <c r="CF146" s="507"/>
      <c r="CG146" s="507"/>
      <c r="CH146" s="507"/>
      <c r="CI146" s="507"/>
      <c r="CJ146" s="507"/>
      <c r="CK146" s="507"/>
      <c r="CL146" s="507"/>
      <c r="CM146" s="507"/>
      <c r="CN146" s="507"/>
      <c r="CO146" s="507"/>
      <c r="CP146" s="507"/>
      <c r="CQ146" s="507"/>
      <c r="CR146" s="507"/>
      <c r="CS146" s="507"/>
      <c r="CT146" s="507"/>
      <c r="CU146" s="507"/>
      <c r="CV146" s="507"/>
      <c r="CW146" s="507"/>
      <c r="CX146" s="507"/>
      <c r="CY146" s="507"/>
      <c r="CZ146" s="507"/>
      <c r="DA146" s="507"/>
      <c r="DB146" s="507"/>
      <c r="DC146" s="507"/>
      <c r="DD146" s="507"/>
      <c r="DE146" s="507"/>
      <c r="DF146" s="507"/>
      <c r="DG146" s="507"/>
      <c r="DH146" s="507"/>
      <c r="DI146" s="507"/>
      <c r="DJ146" s="507"/>
      <c r="DK146" s="507"/>
      <c r="DL146" s="507"/>
      <c r="DM146" s="507"/>
      <c r="DN146" s="507"/>
      <c r="DO146" s="507"/>
      <c r="DP146" s="507"/>
      <c r="DQ146" s="507"/>
      <c r="DR146" s="507"/>
      <c r="DS146" s="507"/>
      <c r="DT146" s="507"/>
      <c r="DU146" s="507"/>
      <c r="DV146" s="507"/>
      <c r="DW146" s="507"/>
      <c r="DX146" s="507"/>
      <c r="DY146" s="507"/>
      <c r="DZ146" s="507"/>
      <c r="EA146" s="507"/>
      <c r="EB146" s="507"/>
      <c r="EC146" s="507"/>
      <c r="ED146" s="507"/>
      <c r="EE146" s="507"/>
      <c r="EF146" s="507"/>
      <c r="EG146" s="507"/>
      <c r="EH146" s="507"/>
      <c r="EI146" s="507"/>
      <c r="EJ146" s="507"/>
      <c r="EK146" s="507"/>
      <c r="EL146" s="507"/>
      <c r="EM146" s="507"/>
      <c r="EN146" s="507"/>
      <c r="EO146" s="507"/>
      <c r="EP146" s="507"/>
      <c r="EQ146" s="507"/>
      <c r="ER146" s="507"/>
      <c r="ES146" s="507"/>
      <c r="ET146" s="507"/>
      <c r="EU146" s="507"/>
      <c r="EV146" s="507"/>
      <c r="EW146" s="507"/>
      <c r="EX146" s="507"/>
      <c r="EY146" s="507"/>
      <c r="EZ146" s="507"/>
      <c r="FA146" s="507"/>
      <c r="FB146" s="507"/>
      <c r="FC146" s="507"/>
      <c r="FD146" s="507"/>
      <c r="FE146" s="507"/>
      <c r="FF146" s="507"/>
      <c r="FG146" s="507"/>
      <c r="FH146" s="507"/>
      <c r="FI146" s="507"/>
      <c r="FJ146" s="507"/>
      <c r="FK146" s="507"/>
      <c r="FL146" s="507"/>
      <c r="FM146" s="507"/>
      <c r="FN146" s="507"/>
      <c r="FO146" s="507"/>
      <c r="FP146" s="507"/>
      <c r="FQ146" s="507"/>
      <c r="FR146" s="507"/>
      <c r="FS146" s="507"/>
      <c r="FT146" s="507"/>
      <c r="FU146" s="507"/>
      <c r="FV146" s="507"/>
      <c r="FW146" s="507"/>
      <c r="FX146" s="507"/>
      <c r="FY146" s="507"/>
      <c r="FZ146" s="507"/>
      <c r="GA146" s="507"/>
      <c r="GB146" s="507"/>
      <c r="GC146" s="507"/>
      <c r="GD146" s="507"/>
      <c r="GE146" s="507"/>
      <c r="GF146" s="507"/>
      <c r="GG146" s="507"/>
      <c r="GH146" s="507"/>
      <c r="GI146" s="507"/>
      <c r="GJ146" s="507"/>
      <c r="GK146" s="507"/>
      <c r="GL146" s="507"/>
      <c r="GM146" s="507"/>
      <c r="GN146" s="507"/>
      <c r="GO146" s="507"/>
      <c r="GP146" s="507"/>
      <c r="GQ146" s="507"/>
      <c r="GR146" s="507"/>
      <c r="GS146" s="507"/>
      <c r="GT146" s="507"/>
      <c r="GU146" s="507"/>
      <c r="GV146" s="507"/>
      <c r="GW146" s="507"/>
      <c r="GX146" s="507"/>
      <c r="GY146" s="507"/>
      <c r="GZ146" s="507"/>
      <c r="HA146" s="507"/>
      <c r="HB146" s="507"/>
      <c r="HC146" s="507"/>
      <c r="HD146" s="507"/>
      <c r="HE146" s="507"/>
      <c r="HF146" s="507"/>
      <c r="HG146" s="507"/>
      <c r="HH146" s="507"/>
      <c r="HI146" s="507"/>
      <c r="HJ146" s="507"/>
      <c r="HK146" s="507"/>
      <c r="HL146" s="507"/>
      <c r="HM146" s="507"/>
      <c r="HN146" s="507"/>
      <c r="HO146" s="507"/>
      <c r="HP146" s="507"/>
      <c r="HQ146" s="507"/>
      <c r="HR146" s="507"/>
      <c r="HS146" s="507"/>
      <c r="HT146" s="507"/>
      <c r="HU146" s="507"/>
      <c r="HV146" s="507"/>
      <c r="HW146" s="507"/>
      <c r="HX146" s="507"/>
      <c r="HY146" s="507"/>
      <c r="HZ146" s="507"/>
      <c r="IA146" s="507"/>
      <c r="IB146" s="507"/>
      <c r="IC146" s="507"/>
      <c r="ID146" s="507"/>
      <c r="IE146" s="507"/>
      <c r="IF146" s="507"/>
      <c r="IG146" s="507"/>
      <c r="IH146" s="507"/>
      <c r="II146" s="507"/>
      <c r="IJ146" s="507"/>
      <c r="IK146" s="507"/>
      <c r="IL146" s="507"/>
      <c r="IM146" s="507"/>
      <c r="IN146" s="507"/>
      <c r="IO146" s="507"/>
      <c r="IP146" s="507"/>
      <c r="IQ146" s="507"/>
      <c r="IR146" s="507"/>
      <c r="IS146" s="507"/>
      <c r="IT146" s="507"/>
      <c r="IU146" s="507"/>
    </row>
    <row r="147" spans="1:255" x14ac:dyDescent="0.2">
      <c r="A147" s="206">
        <v>0</v>
      </c>
      <c r="B147" s="772" t="s">
        <v>17</v>
      </c>
      <c r="C147" s="613" t="s">
        <v>685</v>
      </c>
      <c r="D147" s="52" t="s">
        <v>686</v>
      </c>
      <c r="E147" s="127">
        <v>200</v>
      </c>
      <c r="F147" s="773">
        <v>200</v>
      </c>
      <c r="G147" s="775"/>
      <c r="H147" s="286"/>
      <c r="I147" s="286"/>
      <c r="J147" s="286"/>
      <c r="K147" s="507"/>
      <c r="L147" s="288"/>
      <c r="M147" s="288"/>
      <c r="N147" s="288"/>
      <c r="O147" s="288"/>
      <c r="P147" s="288"/>
      <c r="Q147" s="288"/>
      <c r="R147" s="507"/>
      <c r="S147" s="507"/>
      <c r="T147" s="507"/>
      <c r="U147" s="507"/>
      <c r="V147" s="507"/>
      <c r="W147" s="507"/>
      <c r="X147" s="507"/>
      <c r="Y147" s="507"/>
      <c r="Z147" s="507"/>
      <c r="AA147" s="507"/>
      <c r="AB147" s="507"/>
      <c r="AC147" s="507"/>
      <c r="AD147" s="507"/>
      <c r="AE147" s="507"/>
      <c r="AF147" s="507"/>
      <c r="AG147" s="507"/>
      <c r="AH147" s="507"/>
      <c r="AI147" s="507"/>
      <c r="AJ147" s="507"/>
      <c r="AK147" s="507"/>
      <c r="AL147" s="507"/>
      <c r="AM147" s="507"/>
      <c r="AN147" s="507"/>
      <c r="AO147" s="507"/>
      <c r="AP147" s="507"/>
      <c r="AQ147" s="507"/>
      <c r="AR147" s="507"/>
      <c r="AS147" s="507"/>
      <c r="AT147" s="507"/>
      <c r="AU147" s="507"/>
      <c r="AV147" s="507"/>
      <c r="AW147" s="507"/>
      <c r="AX147" s="507"/>
      <c r="AY147" s="507"/>
      <c r="AZ147" s="507"/>
      <c r="BA147" s="507"/>
      <c r="BB147" s="507"/>
      <c r="BC147" s="507"/>
      <c r="BD147" s="507"/>
      <c r="BE147" s="507"/>
      <c r="BF147" s="507"/>
      <c r="BG147" s="507"/>
      <c r="BH147" s="507"/>
      <c r="BI147" s="507"/>
      <c r="BJ147" s="507"/>
      <c r="BK147" s="507"/>
      <c r="BL147" s="507"/>
      <c r="BM147" s="507"/>
      <c r="BN147" s="507"/>
      <c r="BO147" s="507"/>
      <c r="BP147" s="507"/>
      <c r="BQ147" s="507"/>
      <c r="BR147" s="507"/>
      <c r="BS147" s="507"/>
      <c r="BT147" s="507"/>
      <c r="BU147" s="507"/>
      <c r="BV147" s="507"/>
      <c r="BW147" s="507"/>
      <c r="BX147" s="507"/>
      <c r="BY147" s="507"/>
      <c r="BZ147" s="507"/>
      <c r="CA147" s="507"/>
      <c r="CB147" s="507"/>
      <c r="CC147" s="507"/>
      <c r="CD147" s="507"/>
      <c r="CE147" s="507"/>
      <c r="CF147" s="507"/>
      <c r="CG147" s="507"/>
      <c r="CH147" s="507"/>
      <c r="CI147" s="507"/>
      <c r="CJ147" s="507"/>
      <c r="CK147" s="507"/>
      <c r="CL147" s="507"/>
      <c r="CM147" s="507"/>
      <c r="CN147" s="507"/>
      <c r="CO147" s="507"/>
      <c r="CP147" s="507"/>
      <c r="CQ147" s="507"/>
      <c r="CR147" s="507"/>
      <c r="CS147" s="507"/>
      <c r="CT147" s="507"/>
      <c r="CU147" s="507"/>
      <c r="CV147" s="507"/>
      <c r="CW147" s="507"/>
      <c r="CX147" s="507"/>
      <c r="CY147" s="507"/>
      <c r="CZ147" s="507"/>
      <c r="DA147" s="507"/>
      <c r="DB147" s="507"/>
      <c r="DC147" s="507"/>
      <c r="DD147" s="507"/>
      <c r="DE147" s="507"/>
      <c r="DF147" s="507"/>
      <c r="DG147" s="507"/>
      <c r="DH147" s="507"/>
      <c r="DI147" s="507"/>
      <c r="DJ147" s="507"/>
      <c r="DK147" s="507"/>
      <c r="DL147" s="507"/>
      <c r="DM147" s="507"/>
      <c r="DN147" s="507"/>
      <c r="DO147" s="507"/>
      <c r="DP147" s="507"/>
      <c r="DQ147" s="507"/>
      <c r="DR147" s="507"/>
      <c r="DS147" s="507"/>
      <c r="DT147" s="507"/>
      <c r="DU147" s="507"/>
      <c r="DV147" s="507"/>
      <c r="DW147" s="507"/>
      <c r="DX147" s="507"/>
      <c r="DY147" s="507"/>
      <c r="DZ147" s="507"/>
      <c r="EA147" s="507"/>
      <c r="EB147" s="507"/>
      <c r="EC147" s="507"/>
      <c r="ED147" s="507"/>
      <c r="EE147" s="507"/>
      <c r="EF147" s="507"/>
      <c r="EG147" s="507"/>
      <c r="EH147" s="507"/>
      <c r="EI147" s="507"/>
      <c r="EJ147" s="507"/>
      <c r="EK147" s="507"/>
      <c r="EL147" s="507"/>
      <c r="EM147" s="507"/>
      <c r="EN147" s="507"/>
      <c r="EO147" s="507"/>
      <c r="EP147" s="507"/>
      <c r="EQ147" s="507"/>
      <c r="ER147" s="507"/>
      <c r="ES147" s="507"/>
      <c r="ET147" s="507"/>
      <c r="EU147" s="507"/>
      <c r="EV147" s="507"/>
      <c r="EW147" s="507"/>
      <c r="EX147" s="507"/>
      <c r="EY147" s="507"/>
      <c r="EZ147" s="507"/>
      <c r="FA147" s="507"/>
      <c r="FB147" s="507"/>
      <c r="FC147" s="507"/>
      <c r="FD147" s="507"/>
      <c r="FE147" s="507"/>
      <c r="FF147" s="507"/>
      <c r="FG147" s="507"/>
      <c r="FH147" s="507"/>
      <c r="FI147" s="507"/>
      <c r="FJ147" s="507"/>
      <c r="FK147" s="507"/>
      <c r="FL147" s="507"/>
      <c r="FM147" s="507"/>
      <c r="FN147" s="507"/>
      <c r="FO147" s="507"/>
      <c r="FP147" s="507"/>
      <c r="FQ147" s="507"/>
      <c r="FR147" s="507"/>
      <c r="FS147" s="507"/>
      <c r="FT147" s="507"/>
      <c r="FU147" s="507"/>
      <c r="FV147" s="507"/>
      <c r="FW147" s="507"/>
      <c r="FX147" s="507"/>
      <c r="FY147" s="507"/>
      <c r="FZ147" s="507"/>
      <c r="GA147" s="507"/>
      <c r="GB147" s="507"/>
      <c r="GC147" s="507"/>
      <c r="GD147" s="507"/>
      <c r="GE147" s="507"/>
      <c r="GF147" s="507"/>
      <c r="GG147" s="507"/>
      <c r="GH147" s="507"/>
      <c r="GI147" s="507"/>
      <c r="GJ147" s="507"/>
      <c r="GK147" s="507"/>
      <c r="GL147" s="507"/>
      <c r="GM147" s="507"/>
      <c r="GN147" s="507"/>
      <c r="GO147" s="507"/>
      <c r="GP147" s="507"/>
      <c r="GQ147" s="507"/>
      <c r="GR147" s="507"/>
      <c r="GS147" s="507"/>
      <c r="GT147" s="507"/>
      <c r="GU147" s="507"/>
      <c r="GV147" s="507"/>
      <c r="GW147" s="507"/>
      <c r="GX147" s="507"/>
      <c r="GY147" s="507"/>
      <c r="GZ147" s="507"/>
      <c r="HA147" s="507"/>
      <c r="HB147" s="507"/>
      <c r="HC147" s="507"/>
      <c r="HD147" s="507"/>
      <c r="HE147" s="507"/>
      <c r="HF147" s="507"/>
      <c r="HG147" s="507"/>
      <c r="HH147" s="507"/>
      <c r="HI147" s="507"/>
      <c r="HJ147" s="507"/>
      <c r="HK147" s="507"/>
      <c r="HL147" s="507"/>
      <c r="HM147" s="507"/>
      <c r="HN147" s="507"/>
      <c r="HO147" s="507"/>
      <c r="HP147" s="507"/>
      <c r="HQ147" s="507"/>
      <c r="HR147" s="507"/>
      <c r="HS147" s="507"/>
      <c r="HT147" s="507"/>
      <c r="HU147" s="507"/>
      <c r="HV147" s="507"/>
      <c r="HW147" s="507"/>
      <c r="HX147" s="507"/>
      <c r="HY147" s="507"/>
      <c r="HZ147" s="507"/>
      <c r="IA147" s="507"/>
      <c r="IB147" s="507"/>
      <c r="IC147" s="507"/>
      <c r="ID147" s="507"/>
      <c r="IE147" s="507"/>
      <c r="IF147" s="507"/>
      <c r="IG147" s="507"/>
      <c r="IH147" s="507"/>
      <c r="II147" s="507"/>
      <c r="IJ147" s="507"/>
      <c r="IK147" s="507"/>
      <c r="IL147" s="507"/>
      <c r="IM147" s="507"/>
      <c r="IN147" s="507"/>
      <c r="IO147" s="507"/>
      <c r="IP147" s="507"/>
      <c r="IQ147" s="507"/>
      <c r="IR147" s="507"/>
      <c r="IS147" s="507"/>
      <c r="IT147" s="507"/>
      <c r="IU147" s="507"/>
    </row>
    <row r="148" spans="1:255" ht="22.5" x14ac:dyDescent="0.2">
      <c r="A148" s="776">
        <v>0</v>
      </c>
      <c r="B148" s="777" t="s">
        <v>17</v>
      </c>
      <c r="C148" s="778" t="s">
        <v>687</v>
      </c>
      <c r="D148" s="779" t="s">
        <v>688</v>
      </c>
      <c r="E148" s="780">
        <v>150</v>
      </c>
      <c r="F148" s="781">
        <v>150</v>
      </c>
      <c r="G148" s="774"/>
      <c r="H148" s="286"/>
      <c r="I148" s="286"/>
      <c r="J148" s="286"/>
      <c r="K148" s="507"/>
      <c r="L148" s="288"/>
      <c r="M148" s="288"/>
      <c r="N148" s="288"/>
      <c r="O148" s="288"/>
      <c r="P148" s="288"/>
      <c r="Q148" s="288"/>
      <c r="R148" s="507"/>
      <c r="S148" s="507"/>
      <c r="T148" s="507"/>
      <c r="U148" s="507"/>
      <c r="V148" s="507"/>
      <c r="W148" s="507"/>
      <c r="X148" s="507"/>
      <c r="Y148" s="507"/>
      <c r="Z148" s="507"/>
      <c r="AA148" s="507"/>
      <c r="AB148" s="507"/>
      <c r="AC148" s="507"/>
      <c r="AD148" s="507"/>
      <c r="AE148" s="507"/>
      <c r="AF148" s="507"/>
      <c r="AG148" s="507"/>
      <c r="AH148" s="507"/>
      <c r="AI148" s="507"/>
      <c r="AJ148" s="507"/>
      <c r="AK148" s="507"/>
      <c r="AL148" s="507"/>
      <c r="AM148" s="507"/>
      <c r="AN148" s="507"/>
      <c r="AO148" s="507"/>
      <c r="AP148" s="507"/>
      <c r="AQ148" s="507"/>
      <c r="AR148" s="507"/>
      <c r="AS148" s="507"/>
      <c r="AT148" s="507"/>
      <c r="AU148" s="507"/>
      <c r="AV148" s="507"/>
      <c r="AW148" s="507"/>
      <c r="AX148" s="507"/>
      <c r="AY148" s="507"/>
      <c r="AZ148" s="507"/>
      <c r="BA148" s="507"/>
      <c r="BB148" s="507"/>
      <c r="BC148" s="507"/>
      <c r="BD148" s="507"/>
      <c r="BE148" s="507"/>
      <c r="BF148" s="507"/>
      <c r="BG148" s="507"/>
      <c r="BH148" s="507"/>
      <c r="BI148" s="507"/>
      <c r="BJ148" s="507"/>
      <c r="BK148" s="507"/>
      <c r="BL148" s="507"/>
      <c r="BM148" s="507"/>
      <c r="BN148" s="507"/>
      <c r="BO148" s="507"/>
      <c r="BP148" s="507"/>
      <c r="BQ148" s="507"/>
      <c r="BR148" s="507"/>
      <c r="BS148" s="507"/>
      <c r="BT148" s="507"/>
      <c r="BU148" s="507"/>
      <c r="BV148" s="507"/>
      <c r="BW148" s="507"/>
      <c r="BX148" s="507"/>
      <c r="BY148" s="507"/>
      <c r="BZ148" s="507"/>
      <c r="CA148" s="507"/>
      <c r="CB148" s="507"/>
      <c r="CC148" s="507"/>
      <c r="CD148" s="507"/>
      <c r="CE148" s="507"/>
      <c r="CF148" s="507"/>
      <c r="CG148" s="507"/>
      <c r="CH148" s="507"/>
      <c r="CI148" s="507"/>
      <c r="CJ148" s="507"/>
      <c r="CK148" s="507"/>
      <c r="CL148" s="507"/>
      <c r="CM148" s="507"/>
      <c r="CN148" s="507"/>
      <c r="CO148" s="507"/>
      <c r="CP148" s="507"/>
      <c r="CQ148" s="507"/>
      <c r="CR148" s="507"/>
      <c r="CS148" s="507"/>
      <c r="CT148" s="507"/>
      <c r="CU148" s="507"/>
      <c r="CV148" s="507"/>
      <c r="CW148" s="507"/>
      <c r="CX148" s="507"/>
      <c r="CY148" s="507"/>
      <c r="CZ148" s="507"/>
      <c r="DA148" s="507"/>
      <c r="DB148" s="507"/>
      <c r="DC148" s="507"/>
      <c r="DD148" s="507"/>
      <c r="DE148" s="507"/>
      <c r="DF148" s="507"/>
      <c r="DG148" s="507"/>
      <c r="DH148" s="507"/>
      <c r="DI148" s="507"/>
      <c r="DJ148" s="507"/>
      <c r="DK148" s="507"/>
      <c r="DL148" s="507"/>
      <c r="DM148" s="507"/>
      <c r="DN148" s="507"/>
      <c r="DO148" s="507"/>
      <c r="DP148" s="507"/>
      <c r="DQ148" s="507"/>
      <c r="DR148" s="507"/>
      <c r="DS148" s="507"/>
      <c r="DT148" s="507"/>
      <c r="DU148" s="507"/>
      <c r="DV148" s="507"/>
      <c r="DW148" s="507"/>
      <c r="DX148" s="507"/>
      <c r="DY148" s="507"/>
      <c r="DZ148" s="507"/>
      <c r="EA148" s="507"/>
      <c r="EB148" s="507"/>
      <c r="EC148" s="507"/>
      <c r="ED148" s="507"/>
      <c r="EE148" s="507"/>
      <c r="EF148" s="507"/>
      <c r="EG148" s="507"/>
      <c r="EH148" s="507"/>
      <c r="EI148" s="507"/>
      <c r="EJ148" s="507"/>
      <c r="EK148" s="507"/>
      <c r="EL148" s="507"/>
      <c r="EM148" s="507"/>
      <c r="EN148" s="507"/>
      <c r="EO148" s="507"/>
      <c r="EP148" s="507"/>
      <c r="EQ148" s="507"/>
      <c r="ER148" s="507"/>
      <c r="ES148" s="507"/>
      <c r="ET148" s="507"/>
      <c r="EU148" s="507"/>
      <c r="EV148" s="507"/>
      <c r="EW148" s="507"/>
      <c r="EX148" s="507"/>
      <c r="EY148" s="507"/>
      <c r="EZ148" s="507"/>
      <c r="FA148" s="507"/>
      <c r="FB148" s="507"/>
      <c r="FC148" s="507"/>
      <c r="FD148" s="507"/>
      <c r="FE148" s="507"/>
      <c r="FF148" s="507"/>
      <c r="FG148" s="507"/>
      <c r="FH148" s="507"/>
      <c r="FI148" s="507"/>
      <c r="FJ148" s="507"/>
      <c r="FK148" s="507"/>
      <c r="FL148" s="507"/>
      <c r="FM148" s="507"/>
      <c r="FN148" s="507"/>
      <c r="FO148" s="507"/>
      <c r="FP148" s="507"/>
      <c r="FQ148" s="507"/>
      <c r="FR148" s="507"/>
      <c r="FS148" s="507"/>
      <c r="FT148" s="507"/>
      <c r="FU148" s="507"/>
      <c r="FV148" s="507"/>
      <c r="FW148" s="507"/>
      <c r="FX148" s="507"/>
      <c r="FY148" s="507"/>
      <c r="FZ148" s="507"/>
      <c r="GA148" s="507"/>
      <c r="GB148" s="507"/>
      <c r="GC148" s="507"/>
      <c r="GD148" s="507"/>
      <c r="GE148" s="507"/>
      <c r="GF148" s="507"/>
      <c r="GG148" s="507"/>
      <c r="GH148" s="507"/>
      <c r="GI148" s="507"/>
      <c r="GJ148" s="507"/>
      <c r="GK148" s="507"/>
      <c r="GL148" s="507"/>
      <c r="GM148" s="507"/>
      <c r="GN148" s="507"/>
      <c r="GO148" s="507"/>
      <c r="GP148" s="507"/>
      <c r="GQ148" s="507"/>
      <c r="GR148" s="507"/>
      <c r="GS148" s="507"/>
      <c r="GT148" s="507"/>
      <c r="GU148" s="507"/>
      <c r="GV148" s="507"/>
      <c r="GW148" s="507"/>
      <c r="GX148" s="507"/>
      <c r="GY148" s="507"/>
      <c r="GZ148" s="507"/>
      <c r="HA148" s="507"/>
      <c r="HB148" s="507"/>
      <c r="HC148" s="507"/>
      <c r="HD148" s="507"/>
      <c r="HE148" s="507"/>
      <c r="HF148" s="507"/>
      <c r="HG148" s="507"/>
      <c r="HH148" s="507"/>
      <c r="HI148" s="507"/>
      <c r="HJ148" s="507"/>
      <c r="HK148" s="507"/>
      <c r="HL148" s="507"/>
      <c r="HM148" s="507"/>
      <c r="HN148" s="507"/>
      <c r="HO148" s="507"/>
      <c r="HP148" s="507"/>
      <c r="HQ148" s="507"/>
      <c r="HR148" s="507"/>
      <c r="HS148" s="507"/>
      <c r="HT148" s="507"/>
      <c r="HU148" s="507"/>
      <c r="HV148" s="507"/>
      <c r="HW148" s="507"/>
      <c r="HX148" s="507"/>
      <c r="HY148" s="507"/>
      <c r="HZ148" s="507"/>
      <c r="IA148" s="507"/>
      <c r="IB148" s="507"/>
      <c r="IC148" s="507"/>
      <c r="ID148" s="507"/>
      <c r="IE148" s="507"/>
      <c r="IF148" s="507"/>
      <c r="IG148" s="507"/>
      <c r="IH148" s="507"/>
      <c r="II148" s="507"/>
      <c r="IJ148" s="507"/>
      <c r="IK148" s="507"/>
      <c r="IL148" s="507"/>
      <c r="IM148" s="507"/>
      <c r="IN148" s="507"/>
      <c r="IO148" s="507"/>
      <c r="IP148" s="507"/>
      <c r="IQ148" s="507"/>
      <c r="IR148" s="507"/>
      <c r="IS148" s="507"/>
      <c r="IT148" s="507"/>
      <c r="IU148" s="507"/>
    </row>
    <row r="149" spans="1:255" x14ac:dyDescent="0.2">
      <c r="A149" s="782">
        <v>1764.15</v>
      </c>
      <c r="B149" s="783" t="s">
        <v>18</v>
      </c>
      <c r="C149" s="784" t="s">
        <v>14</v>
      </c>
      <c r="D149" s="785" t="s">
        <v>689</v>
      </c>
      <c r="E149" s="747">
        <f>SUM(E150:E151)</f>
        <v>1078.32</v>
      </c>
      <c r="F149" s="786">
        <f>SUM(F150:F151)</f>
        <v>1078.32</v>
      </c>
      <c r="G149" s="787"/>
      <c r="H149" s="286"/>
      <c r="I149" s="286" t="s">
        <v>690</v>
      </c>
      <c r="J149" s="286"/>
      <c r="K149" s="507"/>
      <c r="L149" s="288"/>
      <c r="M149" s="288"/>
      <c r="N149" s="288"/>
      <c r="O149" s="288"/>
      <c r="P149" s="288"/>
      <c r="Q149" s="288"/>
      <c r="R149" s="507"/>
      <c r="S149" s="507"/>
      <c r="T149" s="507"/>
      <c r="U149" s="507"/>
      <c r="V149" s="507"/>
      <c r="W149" s="507"/>
      <c r="X149" s="507"/>
      <c r="Y149" s="507"/>
      <c r="Z149" s="507"/>
      <c r="AA149" s="507"/>
      <c r="AB149" s="507"/>
      <c r="AC149" s="507"/>
      <c r="AD149" s="507"/>
      <c r="AE149" s="507"/>
      <c r="AF149" s="507"/>
      <c r="AG149" s="507"/>
      <c r="AH149" s="507"/>
      <c r="AI149" s="507"/>
      <c r="AJ149" s="507"/>
      <c r="AK149" s="507"/>
      <c r="AL149" s="507"/>
      <c r="AM149" s="507"/>
      <c r="AN149" s="507"/>
      <c r="AO149" s="507"/>
      <c r="AP149" s="507"/>
      <c r="AQ149" s="507"/>
      <c r="AR149" s="507"/>
      <c r="AS149" s="507"/>
      <c r="AT149" s="507"/>
      <c r="AU149" s="507"/>
      <c r="AV149" s="507"/>
      <c r="AW149" s="507"/>
      <c r="AX149" s="507"/>
      <c r="AY149" s="507"/>
      <c r="AZ149" s="507"/>
      <c r="BA149" s="507"/>
      <c r="BB149" s="507"/>
      <c r="BC149" s="507"/>
      <c r="BD149" s="507"/>
      <c r="BE149" s="507"/>
      <c r="BF149" s="507"/>
      <c r="BG149" s="507"/>
      <c r="BH149" s="507"/>
      <c r="BI149" s="507"/>
      <c r="BJ149" s="507"/>
      <c r="BK149" s="507"/>
      <c r="BL149" s="507"/>
      <c r="BM149" s="507"/>
      <c r="BN149" s="507"/>
      <c r="BO149" s="507"/>
      <c r="BP149" s="507"/>
      <c r="BQ149" s="507"/>
      <c r="BR149" s="507"/>
      <c r="BS149" s="507"/>
      <c r="BT149" s="507"/>
      <c r="BU149" s="507"/>
      <c r="BV149" s="507"/>
      <c r="BW149" s="507"/>
      <c r="BX149" s="507"/>
      <c r="BY149" s="507"/>
      <c r="BZ149" s="507"/>
      <c r="CA149" s="507"/>
      <c r="CB149" s="507"/>
      <c r="CC149" s="507"/>
      <c r="CD149" s="507"/>
      <c r="CE149" s="507"/>
      <c r="CF149" s="507"/>
      <c r="CG149" s="507"/>
      <c r="CH149" s="507"/>
      <c r="CI149" s="507"/>
      <c r="CJ149" s="507"/>
      <c r="CK149" s="507"/>
      <c r="CL149" s="507"/>
      <c r="CM149" s="507"/>
      <c r="CN149" s="507"/>
      <c r="CO149" s="507"/>
      <c r="CP149" s="507"/>
      <c r="CQ149" s="507"/>
      <c r="CR149" s="507"/>
      <c r="CS149" s="507"/>
      <c r="CT149" s="507"/>
      <c r="CU149" s="507"/>
      <c r="CV149" s="507"/>
      <c r="CW149" s="507"/>
      <c r="CX149" s="507"/>
      <c r="CY149" s="507"/>
      <c r="CZ149" s="507"/>
      <c r="DA149" s="507"/>
      <c r="DB149" s="507"/>
      <c r="DC149" s="507"/>
      <c r="DD149" s="507"/>
      <c r="DE149" s="507"/>
      <c r="DF149" s="507"/>
      <c r="DG149" s="507"/>
      <c r="DH149" s="507"/>
      <c r="DI149" s="507"/>
      <c r="DJ149" s="507"/>
      <c r="DK149" s="507"/>
      <c r="DL149" s="507"/>
      <c r="DM149" s="507"/>
      <c r="DN149" s="507"/>
      <c r="DO149" s="507"/>
      <c r="DP149" s="507"/>
      <c r="DQ149" s="507"/>
      <c r="DR149" s="507"/>
      <c r="DS149" s="507"/>
      <c r="DT149" s="507"/>
      <c r="DU149" s="507"/>
      <c r="DV149" s="507"/>
      <c r="DW149" s="507"/>
      <c r="DX149" s="507"/>
      <c r="DY149" s="507"/>
      <c r="DZ149" s="507"/>
      <c r="EA149" s="507"/>
      <c r="EB149" s="507"/>
      <c r="EC149" s="507"/>
      <c r="ED149" s="507"/>
      <c r="EE149" s="507"/>
      <c r="EF149" s="507"/>
      <c r="EG149" s="507"/>
      <c r="EH149" s="507"/>
      <c r="EI149" s="507"/>
      <c r="EJ149" s="507"/>
      <c r="EK149" s="507"/>
      <c r="EL149" s="507"/>
      <c r="EM149" s="507"/>
      <c r="EN149" s="507"/>
      <c r="EO149" s="507"/>
      <c r="EP149" s="507"/>
      <c r="EQ149" s="507"/>
      <c r="ER149" s="507"/>
      <c r="ES149" s="507"/>
      <c r="ET149" s="507"/>
      <c r="EU149" s="507"/>
      <c r="EV149" s="507"/>
      <c r="EW149" s="507"/>
      <c r="EX149" s="507"/>
      <c r="EY149" s="507"/>
      <c r="EZ149" s="507"/>
      <c r="FA149" s="507"/>
      <c r="FB149" s="507"/>
      <c r="FC149" s="507"/>
      <c r="FD149" s="507"/>
      <c r="FE149" s="507"/>
      <c r="FF149" s="507"/>
      <c r="FG149" s="507"/>
      <c r="FH149" s="507"/>
      <c r="FI149" s="507"/>
      <c r="FJ149" s="507"/>
      <c r="FK149" s="507"/>
      <c r="FL149" s="507"/>
      <c r="FM149" s="507"/>
      <c r="FN149" s="507"/>
      <c r="FO149" s="507"/>
      <c r="FP149" s="507"/>
      <c r="FQ149" s="507"/>
      <c r="FR149" s="507"/>
      <c r="FS149" s="507"/>
      <c r="FT149" s="507"/>
      <c r="FU149" s="507"/>
      <c r="FV149" s="507"/>
      <c r="FW149" s="507"/>
      <c r="FX149" s="507"/>
      <c r="FY149" s="507"/>
      <c r="FZ149" s="507"/>
      <c r="GA149" s="507"/>
      <c r="GB149" s="507"/>
      <c r="GC149" s="507"/>
      <c r="GD149" s="507"/>
      <c r="GE149" s="507"/>
      <c r="GF149" s="507"/>
      <c r="GG149" s="507"/>
      <c r="GH149" s="507"/>
      <c r="GI149" s="507"/>
      <c r="GJ149" s="507"/>
      <c r="GK149" s="507"/>
      <c r="GL149" s="507"/>
      <c r="GM149" s="507"/>
      <c r="GN149" s="507"/>
      <c r="GO149" s="507"/>
      <c r="GP149" s="507"/>
      <c r="GQ149" s="507"/>
      <c r="GR149" s="507"/>
      <c r="GS149" s="507"/>
      <c r="GT149" s="507"/>
      <c r="GU149" s="507"/>
      <c r="GV149" s="507"/>
      <c r="GW149" s="507"/>
      <c r="GX149" s="507"/>
      <c r="GY149" s="507"/>
      <c r="GZ149" s="507"/>
      <c r="HA149" s="507"/>
      <c r="HB149" s="507"/>
      <c r="HC149" s="507"/>
      <c r="HD149" s="507"/>
      <c r="HE149" s="507"/>
      <c r="HF149" s="507"/>
      <c r="HG149" s="507"/>
      <c r="HH149" s="507"/>
      <c r="HI149" s="507"/>
      <c r="HJ149" s="507"/>
      <c r="HK149" s="507"/>
      <c r="HL149" s="507"/>
      <c r="HM149" s="507"/>
      <c r="HN149" s="507"/>
      <c r="HO149" s="507"/>
      <c r="HP149" s="507"/>
      <c r="HQ149" s="507"/>
      <c r="HR149" s="507"/>
      <c r="HS149" s="507"/>
      <c r="HT149" s="507"/>
      <c r="HU149" s="507"/>
      <c r="HV149" s="507"/>
      <c r="HW149" s="507"/>
      <c r="HX149" s="507"/>
      <c r="HY149" s="507"/>
      <c r="HZ149" s="507"/>
      <c r="IA149" s="507"/>
      <c r="IB149" s="507"/>
      <c r="IC149" s="507"/>
      <c r="ID149" s="507"/>
      <c r="IE149" s="507"/>
      <c r="IF149" s="507"/>
      <c r="IG149" s="507"/>
      <c r="IH149" s="507"/>
      <c r="II149" s="507"/>
      <c r="IJ149" s="507"/>
      <c r="IK149" s="507"/>
      <c r="IL149" s="507"/>
      <c r="IM149" s="507"/>
      <c r="IN149" s="507"/>
      <c r="IO149" s="507"/>
      <c r="IP149" s="507"/>
      <c r="IQ149" s="507"/>
      <c r="IR149" s="507"/>
      <c r="IS149" s="507"/>
      <c r="IT149" s="507"/>
      <c r="IU149" s="507"/>
    </row>
    <row r="150" spans="1:255" ht="22.5" x14ac:dyDescent="0.2">
      <c r="A150" s="788">
        <v>178.32</v>
      </c>
      <c r="B150" s="14" t="s">
        <v>17</v>
      </c>
      <c r="C150" s="789" t="s">
        <v>691</v>
      </c>
      <c r="D150" s="790" t="s">
        <v>692</v>
      </c>
      <c r="E150" s="791">
        <v>178.32</v>
      </c>
      <c r="F150" s="792">
        <v>178.32</v>
      </c>
      <c r="G150" s="793"/>
      <c r="H150" s="286"/>
      <c r="I150" s="286"/>
      <c r="J150" s="794"/>
      <c r="K150" s="795"/>
      <c r="L150" s="795"/>
      <c r="M150" s="795"/>
      <c r="N150" s="310"/>
      <c r="O150" s="675"/>
      <c r="P150" s="675"/>
      <c r="Q150" s="675"/>
      <c r="R150" s="507"/>
      <c r="S150" s="507"/>
      <c r="T150" s="507"/>
      <c r="U150" s="507"/>
      <c r="V150" s="507"/>
      <c r="W150" s="507"/>
      <c r="X150" s="507"/>
      <c r="Y150" s="507"/>
      <c r="Z150" s="507"/>
      <c r="AA150" s="507"/>
      <c r="AB150" s="507"/>
      <c r="AC150" s="507"/>
      <c r="AD150" s="507"/>
      <c r="AE150" s="507"/>
      <c r="AF150" s="507"/>
      <c r="AG150" s="507"/>
      <c r="AH150" s="507"/>
      <c r="AI150" s="507"/>
      <c r="AJ150" s="507"/>
      <c r="AK150" s="507"/>
      <c r="AL150" s="507"/>
      <c r="AM150" s="507"/>
      <c r="AN150" s="507"/>
      <c r="AO150" s="507"/>
      <c r="AP150" s="507"/>
      <c r="AQ150" s="507"/>
      <c r="AR150" s="507"/>
      <c r="AS150" s="507"/>
      <c r="AT150" s="507"/>
      <c r="AU150" s="507"/>
      <c r="AV150" s="507"/>
      <c r="AW150" s="507"/>
      <c r="AX150" s="507"/>
      <c r="AY150" s="507"/>
      <c r="AZ150" s="507"/>
      <c r="BA150" s="507"/>
      <c r="BB150" s="507"/>
      <c r="BC150" s="507"/>
      <c r="BD150" s="507"/>
      <c r="BE150" s="507"/>
      <c r="BF150" s="507"/>
      <c r="BG150" s="507"/>
      <c r="BH150" s="507"/>
      <c r="BI150" s="507"/>
      <c r="BJ150" s="507"/>
      <c r="BK150" s="507"/>
      <c r="BL150" s="507"/>
      <c r="BM150" s="507"/>
      <c r="BN150" s="507"/>
      <c r="BO150" s="507"/>
      <c r="BP150" s="507"/>
      <c r="BQ150" s="507"/>
      <c r="BR150" s="507"/>
      <c r="BS150" s="507"/>
      <c r="BT150" s="507"/>
      <c r="BU150" s="507"/>
      <c r="BV150" s="507"/>
      <c r="BW150" s="507"/>
      <c r="BX150" s="507"/>
      <c r="BY150" s="507"/>
      <c r="BZ150" s="507"/>
      <c r="CA150" s="507"/>
      <c r="CB150" s="507"/>
      <c r="CC150" s="507"/>
      <c r="CD150" s="507"/>
      <c r="CE150" s="507"/>
      <c r="CF150" s="507"/>
      <c r="CG150" s="507"/>
      <c r="CH150" s="507"/>
      <c r="CI150" s="507"/>
      <c r="CJ150" s="507"/>
      <c r="CK150" s="507"/>
      <c r="CL150" s="507"/>
      <c r="CM150" s="507"/>
      <c r="CN150" s="507"/>
      <c r="CO150" s="507"/>
      <c r="CP150" s="507"/>
      <c r="CQ150" s="507"/>
      <c r="CR150" s="507"/>
      <c r="CS150" s="507"/>
      <c r="CT150" s="507"/>
      <c r="CU150" s="507"/>
      <c r="CV150" s="507"/>
      <c r="CW150" s="507"/>
      <c r="CX150" s="507"/>
      <c r="CY150" s="507"/>
      <c r="CZ150" s="507"/>
      <c r="DA150" s="507"/>
      <c r="DB150" s="507"/>
      <c r="DC150" s="507"/>
      <c r="DD150" s="507"/>
      <c r="DE150" s="507"/>
      <c r="DF150" s="507"/>
      <c r="DG150" s="507"/>
      <c r="DH150" s="507"/>
      <c r="DI150" s="507"/>
      <c r="DJ150" s="507"/>
      <c r="DK150" s="507"/>
      <c r="DL150" s="507"/>
      <c r="DM150" s="507"/>
      <c r="DN150" s="507"/>
      <c r="DO150" s="507"/>
      <c r="DP150" s="507"/>
      <c r="DQ150" s="507"/>
      <c r="DR150" s="507"/>
      <c r="DS150" s="507"/>
      <c r="DT150" s="507"/>
      <c r="DU150" s="507"/>
      <c r="DV150" s="507"/>
      <c r="DW150" s="507"/>
      <c r="DX150" s="507"/>
      <c r="DY150" s="507"/>
      <c r="DZ150" s="507"/>
      <c r="EA150" s="507"/>
      <c r="EB150" s="507"/>
      <c r="EC150" s="507"/>
      <c r="ED150" s="507"/>
      <c r="EE150" s="507"/>
      <c r="EF150" s="507"/>
      <c r="EG150" s="507"/>
      <c r="EH150" s="507"/>
      <c r="EI150" s="507"/>
      <c r="EJ150" s="507"/>
      <c r="EK150" s="507"/>
      <c r="EL150" s="507"/>
      <c r="EM150" s="507"/>
      <c r="EN150" s="507"/>
      <c r="EO150" s="507"/>
      <c r="EP150" s="507"/>
      <c r="EQ150" s="507"/>
      <c r="ER150" s="507"/>
      <c r="ES150" s="507"/>
      <c r="ET150" s="507"/>
      <c r="EU150" s="507"/>
      <c r="EV150" s="507"/>
      <c r="EW150" s="507"/>
      <c r="EX150" s="507"/>
      <c r="EY150" s="507"/>
      <c r="EZ150" s="507"/>
      <c r="FA150" s="507"/>
      <c r="FB150" s="507"/>
      <c r="FC150" s="507"/>
      <c r="FD150" s="507"/>
      <c r="FE150" s="507"/>
      <c r="FF150" s="507"/>
      <c r="FG150" s="507"/>
      <c r="FH150" s="507"/>
      <c r="FI150" s="507"/>
      <c r="FJ150" s="507"/>
      <c r="FK150" s="507"/>
      <c r="FL150" s="507"/>
      <c r="FM150" s="507"/>
      <c r="FN150" s="507"/>
      <c r="FO150" s="507"/>
      <c r="FP150" s="507"/>
      <c r="FQ150" s="507"/>
      <c r="FR150" s="507"/>
      <c r="FS150" s="507"/>
      <c r="FT150" s="507"/>
      <c r="FU150" s="507"/>
      <c r="FV150" s="507"/>
      <c r="FW150" s="507"/>
      <c r="FX150" s="507"/>
      <c r="FY150" s="507"/>
      <c r="FZ150" s="507"/>
      <c r="GA150" s="507"/>
      <c r="GB150" s="507"/>
      <c r="GC150" s="507"/>
      <c r="GD150" s="507"/>
      <c r="GE150" s="507"/>
      <c r="GF150" s="507"/>
      <c r="GG150" s="507"/>
      <c r="GH150" s="507"/>
      <c r="GI150" s="507"/>
      <c r="GJ150" s="507"/>
      <c r="GK150" s="507"/>
      <c r="GL150" s="507"/>
      <c r="GM150" s="507"/>
      <c r="GN150" s="507"/>
      <c r="GO150" s="507"/>
      <c r="GP150" s="507"/>
      <c r="GQ150" s="507"/>
      <c r="GR150" s="507"/>
      <c r="GS150" s="507"/>
      <c r="GT150" s="507"/>
      <c r="GU150" s="507"/>
      <c r="GV150" s="507"/>
      <c r="GW150" s="507"/>
      <c r="GX150" s="507"/>
      <c r="GY150" s="507"/>
      <c r="GZ150" s="507"/>
      <c r="HA150" s="507"/>
      <c r="HB150" s="507"/>
      <c r="HC150" s="507"/>
      <c r="HD150" s="507"/>
      <c r="HE150" s="507"/>
      <c r="HF150" s="507"/>
      <c r="HG150" s="507"/>
      <c r="HH150" s="507"/>
      <c r="HI150" s="507"/>
      <c r="HJ150" s="507"/>
      <c r="HK150" s="507"/>
      <c r="HL150" s="507"/>
      <c r="HM150" s="507"/>
      <c r="HN150" s="507"/>
      <c r="HO150" s="507"/>
      <c r="HP150" s="507"/>
      <c r="HQ150" s="507"/>
      <c r="HR150" s="507"/>
      <c r="HS150" s="507"/>
      <c r="HT150" s="507"/>
      <c r="HU150" s="507"/>
      <c r="HV150" s="507"/>
      <c r="HW150" s="507"/>
      <c r="HX150" s="507"/>
      <c r="HY150" s="507"/>
      <c r="HZ150" s="507"/>
      <c r="IA150" s="507"/>
      <c r="IB150" s="507"/>
      <c r="IC150" s="507"/>
      <c r="ID150" s="507"/>
      <c r="IE150" s="507"/>
      <c r="IF150" s="507"/>
      <c r="IG150" s="507"/>
      <c r="IH150" s="507"/>
      <c r="II150" s="507"/>
      <c r="IJ150" s="507"/>
      <c r="IK150" s="507"/>
      <c r="IL150" s="507"/>
      <c r="IM150" s="507"/>
      <c r="IN150" s="507"/>
      <c r="IO150" s="507"/>
      <c r="IP150" s="507"/>
      <c r="IQ150" s="507"/>
      <c r="IR150" s="507"/>
      <c r="IS150" s="507"/>
      <c r="IT150" s="507"/>
      <c r="IU150" s="507"/>
    </row>
    <row r="151" spans="1:255" x14ac:dyDescent="0.2">
      <c r="A151" s="788">
        <v>900</v>
      </c>
      <c r="B151" s="14" t="s">
        <v>17</v>
      </c>
      <c r="C151" s="796" t="s">
        <v>693</v>
      </c>
      <c r="D151" s="797" t="s">
        <v>694</v>
      </c>
      <c r="E151" s="791">
        <v>900</v>
      </c>
      <c r="F151" s="792">
        <v>900</v>
      </c>
      <c r="G151" s="798"/>
      <c r="H151" s="55"/>
      <c r="I151" s="55"/>
      <c r="J151" s="55"/>
    </row>
    <row r="152" spans="1:255" x14ac:dyDescent="0.2">
      <c r="A152" s="799">
        <v>15250</v>
      </c>
      <c r="B152" s="800" t="s">
        <v>652</v>
      </c>
      <c r="C152" s="801" t="s">
        <v>14</v>
      </c>
      <c r="D152" s="802" t="s">
        <v>653</v>
      </c>
      <c r="E152" s="803">
        <f>+E153+E157</f>
        <v>4080</v>
      </c>
      <c r="F152" s="804">
        <f>+F153+F157</f>
        <v>4080</v>
      </c>
      <c r="G152" s="805"/>
      <c r="H152" s="55"/>
      <c r="I152" s="55"/>
      <c r="J152" s="55"/>
    </row>
    <row r="153" spans="1:255" x14ac:dyDescent="0.2">
      <c r="A153" s="806">
        <v>1600</v>
      </c>
      <c r="B153" s="807" t="s">
        <v>652</v>
      </c>
      <c r="C153" s="808" t="s">
        <v>14</v>
      </c>
      <c r="D153" s="809" t="s">
        <v>695</v>
      </c>
      <c r="E153" s="810">
        <f>SUM(E154:E156)</f>
        <v>1750</v>
      </c>
      <c r="F153" s="811">
        <f>SUM(F154:F156)</f>
        <v>1750</v>
      </c>
      <c r="G153" s="338"/>
      <c r="H153" s="55"/>
      <c r="I153" s="55"/>
      <c r="J153" s="55"/>
    </row>
    <row r="154" spans="1:255" x14ac:dyDescent="0.2">
      <c r="A154" s="812">
        <v>1000</v>
      </c>
      <c r="B154" s="813" t="s">
        <v>17</v>
      </c>
      <c r="C154" s="814" t="s">
        <v>696</v>
      </c>
      <c r="D154" s="815" t="s">
        <v>697</v>
      </c>
      <c r="E154" s="816">
        <v>1000</v>
      </c>
      <c r="F154" s="817">
        <v>1000</v>
      </c>
      <c r="G154" s="338"/>
      <c r="H154" s="55"/>
      <c r="I154" s="55"/>
      <c r="J154" s="55"/>
    </row>
    <row r="155" spans="1:255" x14ac:dyDescent="0.2">
      <c r="A155" s="812">
        <v>400</v>
      </c>
      <c r="B155" s="813" t="s">
        <v>17</v>
      </c>
      <c r="C155" s="814" t="s">
        <v>698</v>
      </c>
      <c r="D155" s="815" t="s">
        <v>699</v>
      </c>
      <c r="E155" s="816">
        <v>400</v>
      </c>
      <c r="F155" s="817">
        <v>400</v>
      </c>
      <c r="G155" s="338"/>
      <c r="H155" s="55"/>
      <c r="I155" s="55"/>
      <c r="J155" s="55"/>
    </row>
    <row r="156" spans="1:255" ht="22.5" x14ac:dyDescent="0.2">
      <c r="A156" s="812">
        <v>200</v>
      </c>
      <c r="B156" s="813" t="s">
        <v>17</v>
      </c>
      <c r="C156" s="814" t="s">
        <v>700</v>
      </c>
      <c r="D156" s="815" t="s">
        <v>701</v>
      </c>
      <c r="E156" s="816">
        <v>350</v>
      </c>
      <c r="F156" s="817">
        <v>350</v>
      </c>
      <c r="G156" s="338"/>
      <c r="H156" s="55"/>
      <c r="I156" s="55"/>
      <c r="J156" s="55"/>
    </row>
    <row r="157" spans="1:255" x14ac:dyDescent="0.2">
      <c r="A157" s="806">
        <v>400</v>
      </c>
      <c r="B157" s="818" t="s">
        <v>18</v>
      </c>
      <c r="C157" s="819" t="s">
        <v>14</v>
      </c>
      <c r="D157" s="820" t="s">
        <v>702</v>
      </c>
      <c r="E157" s="810">
        <f>SUM(E158:E165)</f>
        <v>2330</v>
      </c>
      <c r="F157" s="821">
        <f>SUM(F158:F165)</f>
        <v>2330</v>
      </c>
      <c r="G157" s="822"/>
      <c r="H157" s="55"/>
      <c r="I157" s="55"/>
      <c r="J157" s="55"/>
    </row>
    <row r="158" spans="1:255" ht="22.5" x14ac:dyDescent="0.2">
      <c r="A158" s="823">
        <v>100</v>
      </c>
      <c r="B158" s="824" t="s">
        <v>17</v>
      </c>
      <c r="C158" s="825" t="s">
        <v>703</v>
      </c>
      <c r="D158" s="826" t="s">
        <v>704</v>
      </c>
      <c r="E158" s="362">
        <v>100</v>
      </c>
      <c r="F158" s="363">
        <v>100</v>
      </c>
      <c r="G158" s="339"/>
      <c r="H158" s="55"/>
      <c r="I158" s="55"/>
      <c r="J158" s="110"/>
      <c r="K158" s="795"/>
      <c r="L158" s="795"/>
      <c r="M158" s="795"/>
      <c r="N158" s="310"/>
    </row>
    <row r="159" spans="1:255" ht="22.5" x14ac:dyDescent="0.2">
      <c r="A159" s="812">
        <v>200</v>
      </c>
      <c r="B159" s="813" t="s">
        <v>17</v>
      </c>
      <c r="C159" s="827" t="s">
        <v>705</v>
      </c>
      <c r="D159" s="815" t="s">
        <v>706</v>
      </c>
      <c r="E159" s="816">
        <v>200</v>
      </c>
      <c r="F159" s="817">
        <v>200</v>
      </c>
      <c r="G159" s="338"/>
      <c r="H159" s="55"/>
      <c r="I159" s="55"/>
      <c r="J159" s="110"/>
      <c r="K159" s="795"/>
      <c r="L159" s="795"/>
      <c r="M159" s="795"/>
      <c r="N159" s="310"/>
    </row>
    <row r="160" spans="1:255" ht="22.5" x14ac:dyDescent="0.2">
      <c r="A160" s="812">
        <v>100</v>
      </c>
      <c r="B160" s="813" t="s">
        <v>17</v>
      </c>
      <c r="C160" s="828" t="s">
        <v>707</v>
      </c>
      <c r="D160" s="815" t="s">
        <v>708</v>
      </c>
      <c r="E160" s="816">
        <v>100</v>
      </c>
      <c r="F160" s="817">
        <v>100</v>
      </c>
      <c r="G160" s="338"/>
      <c r="H160" s="55"/>
      <c r="I160" s="55"/>
      <c r="J160" s="110"/>
      <c r="K160" s="795"/>
      <c r="L160" s="795"/>
      <c r="M160" s="795"/>
      <c r="N160" s="310"/>
    </row>
    <row r="161" spans="1:255" ht="22.5" x14ac:dyDescent="0.2">
      <c r="A161" s="206">
        <v>1000</v>
      </c>
      <c r="B161" s="772" t="s">
        <v>17</v>
      </c>
      <c r="C161" s="814" t="s">
        <v>709</v>
      </c>
      <c r="D161" s="769" t="s">
        <v>710</v>
      </c>
      <c r="E161" s="127">
        <v>1000</v>
      </c>
      <c r="F161" s="773">
        <v>1000</v>
      </c>
      <c r="G161" s="339"/>
      <c r="H161" s="55"/>
      <c r="I161" s="55"/>
      <c r="J161" s="110"/>
      <c r="K161" s="795"/>
      <c r="L161" s="795"/>
      <c r="M161" s="795"/>
      <c r="N161" s="310"/>
    </row>
    <row r="162" spans="1:255" ht="22.5" x14ac:dyDescent="0.2">
      <c r="A162" s="206">
        <v>500</v>
      </c>
      <c r="B162" s="772" t="s">
        <v>17</v>
      </c>
      <c r="C162" s="814" t="s">
        <v>711</v>
      </c>
      <c r="D162" s="769" t="s">
        <v>712</v>
      </c>
      <c r="E162" s="127">
        <v>500</v>
      </c>
      <c r="F162" s="773">
        <v>500</v>
      </c>
      <c r="G162" s="339"/>
      <c r="H162" s="55"/>
      <c r="I162" s="55"/>
      <c r="J162" s="110"/>
      <c r="K162" s="795"/>
      <c r="L162" s="795"/>
      <c r="M162" s="795"/>
      <c r="N162" s="310"/>
    </row>
    <row r="163" spans="1:255" ht="22.5" x14ac:dyDescent="0.2">
      <c r="A163" s="206">
        <v>250</v>
      </c>
      <c r="B163" s="772" t="s">
        <v>17</v>
      </c>
      <c r="C163" s="814" t="s">
        <v>713</v>
      </c>
      <c r="D163" s="769" t="s">
        <v>714</v>
      </c>
      <c r="E163" s="127">
        <v>250</v>
      </c>
      <c r="F163" s="773">
        <v>250</v>
      </c>
      <c r="G163" s="339"/>
      <c r="H163" s="55"/>
      <c r="I163" s="55"/>
      <c r="J163" s="110"/>
      <c r="K163" s="795"/>
      <c r="L163" s="795"/>
      <c r="M163" s="795"/>
      <c r="N163" s="310"/>
    </row>
    <row r="164" spans="1:255" x14ac:dyDescent="0.2">
      <c r="A164" s="206">
        <v>0</v>
      </c>
      <c r="B164" s="772" t="s">
        <v>17</v>
      </c>
      <c r="C164" s="613" t="s">
        <v>715</v>
      </c>
      <c r="D164" s="52" t="s">
        <v>716</v>
      </c>
      <c r="E164" s="127">
        <v>100</v>
      </c>
      <c r="F164" s="773">
        <v>100</v>
      </c>
      <c r="G164" s="775"/>
      <c r="H164" s="310"/>
      <c r="I164" s="72"/>
      <c r="J164" s="110"/>
      <c r="K164" s="795"/>
      <c r="L164" s="795"/>
      <c r="M164" s="795"/>
      <c r="N164" s="310"/>
    </row>
    <row r="165" spans="1:255" ht="12" thickBot="1" x14ac:dyDescent="0.25">
      <c r="A165" s="615">
        <v>0</v>
      </c>
      <c r="B165" s="829" t="s">
        <v>17</v>
      </c>
      <c r="C165" s="617" t="s">
        <v>717</v>
      </c>
      <c r="D165" s="80" t="s">
        <v>718</v>
      </c>
      <c r="E165" s="619">
        <v>80</v>
      </c>
      <c r="F165" s="830">
        <v>80</v>
      </c>
      <c r="G165" s="831"/>
      <c r="H165" s="310"/>
      <c r="I165" s="72"/>
      <c r="J165" s="110"/>
      <c r="K165" s="795"/>
      <c r="L165" s="795"/>
      <c r="M165" s="795"/>
      <c r="N165" s="310"/>
    </row>
    <row r="166" spans="1:255" x14ac:dyDescent="0.2">
      <c r="A166" s="310"/>
      <c r="B166" s="71"/>
      <c r="C166" s="72"/>
      <c r="D166" s="84"/>
      <c r="E166" s="310"/>
      <c r="F166" s="310"/>
      <c r="G166" s="310"/>
      <c r="H166" s="310"/>
      <c r="I166" s="72"/>
      <c r="J166" s="110"/>
      <c r="K166" s="795"/>
      <c r="L166" s="795"/>
      <c r="M166" s="795"/>
      <c r="N166" s="310"/>
      <c r="O166" s="72"/>
      <c r="P166" s="72"/>
      <c r="Q166" s="72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5"/>
      <c r="AZ166" s="55"/>
      <c r="BA166" s="55"/>
      <c r="BB166" s="55"/>
      <c r="BC166" s="55"/>
      <c r="BD166" s="55"/>
      <c r="BE166" s="55"/>
      <c r="BF166" s="55"/>
      <c r="BG166" s="55"/>
      <c r="BH166" s="55"/>
      <c r="BI166" s="55"/>
      <c r="BJ166" s="55"/>
      <c r="BK166" s="55"/>
      <c r="BL166" s="55"/>
      <c r="BM166" s="55"/>
      <c r="BN166" s="55"/>
      <c r="BO166" s="55"/>
      <c r="BP166" s="55"/>
      <c r="BQ166" s="55"/>
      <c r="BR166" s="55"/>
      <c r="BS166" s="55"/>
      <c r="BT166" s="55"/>
      <c r="BU166" s="55"/>
      <c r="BV166" s="55"/>
      <c r="BW166" s="55"/>
      <c r="BX166" s="55"/>
      <c r="BY166" s="55"/>
      <c r="BZ166" s="55"/>
      <c r="CA166" s="55"/>
      <c r="CB166" s="55"/>
      <c r="CC166" s="55"/>
      <c r="CD166" s="55"/>
      <c r="CE166" s="55"/>
      <c r="CF166" s="55"/>
      <c r="CG166" s="55"/>
      <c r="CH166" s="55"/>
      <c r="CI166" s="55"/>
      <c r="CJ166" s="55"/>
      <c r="CK166" s="55"/>
      <c r="CL166" s="55"/>
      <c r="CM166" s="55"/>
      <c r="CN166" s="55"/>
      <c r="CO166" s="55"/>
      <c r="CP166" s="55"/>
      <c r="CQ166" s="55"/>
      <c r="CR166" s="55"/>
      <c r="CS166" s="55"/>
      <c r="CT166" s="55"/>
      <c r="CU166" s="55"/>
      <c r="CV166" s="55"/>
      <c r="CW166" s="55"/>
      <c r="CX166" s="55"/>
      <c r="CY166" s="55"/>
      <c r="CZ166" s="55"/>
      <c r="DA166" s="55"/>
      <c r="DB166" s="55"/>
      <c r="DC166" s="55"/>
      <c r="DD166" s="55"/>
      <c r="DE166" s="55"/>
      <c r="DF166" s="55"/>
      <c r="DG166" s="55"/>
      <c r="DH166" s="55"/>
      <c r="DI166" s="55"/>
      <c r="DJ166" s="55"/>
      <c r="DK166" s="55"/>
      <c r="DL166" s="55"/>
      <c r="DM166" s="55"/>
      <c r="DN166" s="55"/>
      <c r="DO166" s="55"/>
      <c r="DP166" s="55"/>
      <c r="DQ166" s="55"/>
      <c r="DR166" s="55"/>
      <c r="DS166" s="55"/>
      <c r="DT166" s="55"/>
      <c r="DU166" s="55"/>
      <c r="DV166" s="55"/>
      <c r="DW166" s="55"/>
      <c r="DX166" s="55"/>
      <c r="DY166" s="55"/>
      <c r="DZ166" s="55"/>
      <c r="EA166" s="55"/>
      <c r="EB166" s="55"/>
      <c r="EC166" s="55"/>
      <c r="ED166" s="55"/>
      <c r="EE166" s="55"/>
      <c r="EF166" s="55"/>
      <c r="EG166" s="55"/>
      <c r="EH166" s="55"/>
      <c r="EI166" s="55"/>
      <c r="EJ166" s="55"/>
      <c r="EK166" s="55"/>
      <c r="EL166" s="55"/>
      <c r="EM166" s="55"/>
      <c r="EN166" s="55"/>
      <c r="EO166" s="55"/>
      <c r="EP166" s="55"/>
      <c r="EQ166" s="55"/>
      <c r="ER166" s="55"/>
      <c r="ES166" s="55"/>
      <c r="ET166" s="55"/>
      <c r="EU166" s="55"/>
      <c r="EV166" s="55"/>
      <c r="EW166" s="55"/>
      <c r="EX166" s="55"/>
      <c r="EY166" s="55"/>
      <c r="EZ166" s="55"/>
      <c r="FA166" s="55"/>
      <c r="FB166" s="55"/>
      <c r="FC166" s="55"/>
      <c r="FD166" s="55"/>
      <c r="FE166" s="55"/>
      <c r="FF166" s="55"/>
      <c r="FG166" s="55"/>
      <c r="FH166" s="55"/>
      <c r="FI166" s="55"/>
      <c r="FJ166" s="55"/>
      <c r="FK166" s="55"/>
      <c r="FL166" s="55"/>
      <c r="FM166" s="55"/>
      <c r="FN166" s="55"/>
      <c r="FO166" s="55"/>
      <c r="FP166" s="55"/>
      <c r="FQ166" s="55"/>
      <c r="FR166" s="55"/>
      <c r="FS166" s="55"/>
      <c r="FT166" s="55"/>
      <c r="FU166" s="55"/>
      <c r="FV166" s="55"/>
      <c r="FW166" s="55"/>
      <c r="FX166" s="55"/>
      <c r="FY166" s="55"/>
      <c r="FZ166" s="55"/>
      <c r="GA166" s="55"/>
      <c r="GB166" s="55"/>
      <c r="GC166" s="55"/>
      <c r="GD166" s="55"/>
      <c r="GE166" s="55"/>
      <c r="GF166" s="55"/>
      <c r="GG166" s="55"/>
      <c r="GH166" s="55"/>
      <c r="GI166" s="55"/>
      <c r="GJ166" s="55"/>
      <c r="GK166" s="55"/>
      <c r="GL166" s="55"/>
      <c r="GM166" s="55"/>
      <c r="GN166" s="55"/>
      <c r="GO166" s="55"/>
      <c r="GP166" s="55"/>
      <c r="GQ166" s="55"/>
      <c r="GR166" s="55"/>
      <c r="GS166" s="55"/>
      <c r="GT166" s="55"/>
      <c r="GU166" s="55"/>
      <c r="GV166" s="55"/>
      <c r="GW166" s="55"/>
      <c r="GX166" s="55"/>
      <c r="GY166" s="55"/>
      <c r="GZ166" s="55"/>
      <c r="HA166" s="55"/>
      <c r="HB166" s="55"/>
      <c r="HC166" s="55"/>
      <c r="HD166" s="55"/>
      <c r="HE166" s="55"/>
      <c r="HF166" s="55"/>
      <c r="HG166" s="55"/>
      <c r="HH166" s="55"/>
      <c r="HI166" s="55"/>
      <c r="HJ166" s="55"/>
      <c r="HK166" s="55"/>
      <c r="HL166" s="55"/>
      <c r="HM166" s="55"/>
      <c r="HN166" s="55"/>
      <c r="HO166" s="55"/>
      <c r="HP166" s="55"/>
      <c r="HQ166" s="55"/>
      <c r="HR166" s="55"/>
      <c r="HS166" s="55"/>
      <c r="HT166" s="55"/>
      <c r="HU166" s="55"/>
      <c r="HV166" s="55"/>
      <c r="HW166" s="55"/>
      <c r="HX166" s="55"/>
      <c r="HY166" s="55"/>
      <c r="HZ166" s="55"/>
      <c r="IA166" s="55"/>
      <c r="IB166" s="55"/>
      <c r="IC166" s="55"/>
      <c r="ID166" s="55"/>
      <c r="IE166" s="55"/>
      <c r="IF166" s="55"/>
      <c r="IG166" s="55"/>
      <c r="IH166" s="55"/>
      <c r="II166" s="55"/>
      <c r="IJ166" s="55"/>
      <c r="IK166" s="55"/>
      <c r="IL166" s="55"/>
      <c r="IM166" s="55"/>
      <c r="IN166" s="55"/>
      <c r="IO166" s="55"/>
      <c r="IP166" s="55"/>
      <c r="IQ166" s="55"/>
      <c r="IR166" s="55"/>
      <c r="IS166" s="55"/>
      <c r="IT166" s="55"/>
      <c r="IU166" s="55"/>
    </row>
    <row r="167" spans="1:255" ht="12.75" customHeight="1" x14ac:dyDescent="0.2">
      <c r="H167" s="71"/>
      <c r="I167" s="72"/>
      <c r="J167" s="72"/>
    </row>
    <row r="168" spans="1:255" ht="15.75" x14ac:dyDescent="0.2">
      <c r="B168" s="51" t="s">
        <v>719</v>
      </c>
      <c r="C168" s="51"/>
      <c r="D168" s="51"/>
      <c r="E168" s="51"/>
      <c r="F168" s="51"/>
      <c r="G168" s="51"/>
      <c r="H168" s="51"/>
      <c r="I168" s="55"/>
      <c r="J168" s="55"/>
    </row>
    <row r="169" spans="1:255" ht="12" thickBot="1" x14ac:dyDescent="0.25">
      <c r="B169" s="5"/>
      <c r="C169" s="5"/>
      <c r="D169" s="5"/>
      <c r="E169" s="7"/>
      <c r="F169" s="7"/>
      <c r="G169" s="7" t="s">
        <v>12</v>
      </c>
      <c r="H169" s="29"/>
      <c r="I169" s="55"/>
      <c r="J169" s="55"/>
    </row>
    <row r="170" spans="1:255" ht="18.75" thickBot="1" x14ac:dyDescent="0.25">
      <c r="A170" s="936" t="s">
        <v>60</v>
      </c>
      <c r="B170" s="201" t="s">
        <v>16</v>
      </c>
      <c r="C170" s="204" t="s">
        <v>720</v>
      </c>
      <c r="D170" s="199" t="s">
        <v>21</v>
      </c>
      <c r="E170" s="197" t="s">
        <v>142</v>
      </c>
      <c r="F170" s="937" t="s">
        <v>59</v>
      </c>
      <c r="G170" s="938" t="s">
        <v>22</v>
      </c>
      <c r="H170" s="55"/>
      <c r="I170" s="55"/>
      <c r="J170" s="55"/>
    </row>
    <row r="171" spans="1:255" ht="12" thickBot="1" x14ac:dyDescent="0.25">
      <c r="A171" s="207">
        <f>A172</f>
        <v>34982</v>
      </c>
      <c r="B171" s="36" t="s">
        <v>17</v>
      </c>
      <c r="C171" s="33" t="s">
        <v>15</v>
      </c>
      <c r="D171" s="32" t="s">
        <v>19</v>
      </c>
      <c r="E171" s="205">
        <f>E172</f>
        <v>15570</v>
      </c>
      <c r="F171" s="34">
        <f>F172</f>
        <v>15570</v>
      </c>
      <c r="G171" s="664" t="s">
        <v>14</v>
      </c>
      <c r="H171" s="286"/>
      <c r="I171" s="286"/>
      <c r="J171" s="286"/>
      <c r="K171" s="507"/>
      <c r="L171" s="675"/>
      <c r="M171" s="675"/>
      <c r="N171" s="675"/>
      <c r="O171" s="675"/>
      <c r="P171" s="675"/>
      <c r="Q171" s="675"/>
      <c r="R171" s="507"/>
      <c r="S171" s="507"/>
      <c r="T171" s="507"/>
      <c r="U171" s="507"/>
      <c r="V171" s="507"/>
      <c r="W171" s="507"/>
      <c r="X171" s="507"/>
      <c r="Y171" s="507"/>
      <c r="Z171" s="507"/>
      <c r="AA171" s="507"/>
      <c r="AB171" s="507"/>
      <c r="AC171" s="507"/>
      <c r="AD171" s="507"/>
      <c r="AE171" s="507"/>
      <c r="AF171" s="507"/>
      <c r="AG171" s="507"/>
      <c r="AH171" s="507"/>
      <c r="AI171" s="507"/>
      <c r="AJ171" s="507"/>
      <c r="AK171" s="507"/>
      <c r="AL171" s="507"/>
      <c r="AM171" s="507"/>
      <c r="AN171" s="507"/>
      <c r="AO171" s="507"/>
      <c r="AP171" s="507"/>
      <c r="AQ171" s="507"/>
      <c r="AR171" s="507"/>
      <c r="AS171" s="507"/>
      <c r="AT171" s="507"/>
      <c r="AU171" s="507"/>
      <c r="AV171" s="507"/>
      <c r="AW171" s="507"/>
      <c r="AX171" s="507"/>
      <c r="AY171" s="507"/>
      <c r="AZ171" s="507"/>
      <c r="BA171" s="507"/>
      <c r="BB171" s="507"/>
      <c r="BC171" s="507"/>
      <c r="BD171" s="507"/>
      <c r="BE171" s="507"/>
      <c r="BF171" s="507"/>
      <c r="BG171" s="507"/>
      <c r="BH171" s="507"/>
      <c r="BI171" s="507"/>
      <c r="BJ171" s="507"/>
      <c r="BK171" s="507"/>
      <c r="BL171" s="507"/>
      <c r="BM171" s="507"/>
      <c r="BN171" s="507"/>
      <c r="BO171" s="507"/>
      <c r="BP171" s="507"/>
      <c r="BQ171" s="507"/>
      <c r="BR171" s="507"/>
      <c r="BS171" s="507"/>
      <c r="BT171" s="507"/>
      <c r="BU171" s="507"/>
      <c r="BV171" s="507"/>
      <c r="BW171" s="507"/>
      <c r="BX171" s="507"/>
      <c r="BY171" s="507"/>
      <c r="BZ171" s="507"/>
      <c r="CA171" s="507"/>
      <c r="CB171" s="507"/>
      <c r="CC171" s="507"/>
      <c r="CD171" s="507"/>
      <c r="CE171" s="507"/>
      <c r="CF171" s="507"/>
      <c r="CG171" s="507"/>
      <c r="CH171" s="507"/>
      <c r="CI171" s="507"/>
      <c r="CJ171" s="507"/>
      <c r="CK171" s="507"/>
      <c r="CL171" s="507"/>
      <c r="CM171" s="507"/>
      <c r="CN171" s="507"/>
      <c r="CO171" s="507"/>
      <c r="CP171" s="507"/>
      <c r="CQ171" s="507"/>
      <c r="CR171" s="507"/>
      <c r="CS171" s="507"/>
      <c r="CT171" s="507"/>
      <c r="CU171" s="507"/>
      <c r="CV171" s="507"/>
      <c r="CW171" s="507"/>
      <c r="CX171" s="507"/>
      <c r="CY171" s="507"/>
      <c r="CZ171" s="507"/>
      <c r="DA171" s="507"/>
      <c r="DB171" s="507"/>
      <c r="DC171" s="507"/>
      <c r="DD171" s="507"/>
      <c r="DE171" s="507"/>
      <c r="DF171" s="507"/>
      <c r="DG171" s="507"/>
      <c r="DH171" s="507"/>
      <c r="DI171" s="507"/>
      <c r="DJ171" s="507"/>
      <c r="DK171" s="507"/>
      <c r="DL171" s="507"/>
      <c r="DM171" s="507"/>
      <c r="DN171" s="507"/>
      <c r="DO171" s="507"/>
      <c r="DP171" s="507"/>
      <c r="DQ171" s="507"/>
      <c r="DR171" s="507"/>
      <c r="DS171" s="507"/>
      <c r="DT171" s="507"/>
      <c r="DU171" s="507"/>
      <c r="DV171" s="507"/>
      <c r="DW171" s="507"/>
      <c r="DX171" s="507"/>
      <c r="DY171" s="507"/>
      <c r="DZ171" s="507"/>
      <c r="EA171" s="507"/>
      <c r="EB171" s="507"/>
      <c r="EC171" s="507"/>
      <c r="ED171" s="507"/>
      <c r="EE171" s="507"/>
      <c r="EF171" s="507"/>
      <c r="EG171" s="507"/>
      <c r="EH171" s="507"/>
      <c r="EI171" s="507"/>
      <c r="EJ171" s="507"/>
      <c r="EK171" s="507"/>
      <c r="EL171" s="507"/>
      <c r="EM171" s="507"/>
      <c r="EN171" s="507"/>
      <c r="EO171" s="507"/>
      <c r="EP171" s="507"/>
      <c r="EQ171" s="507"/>
      <c r="ER171" s="507"/>
      <c r="ES171" s="507"/>
      <c r="ET171" s="507"/>
      <c r="EU171" s="507"/>
      <c r="EV171" s="507"/>
      <c r="EW171" s="507"/>
      <c r="EX171" s="507"/>
      <c r="EY171" s="507"/>
      <c r="EZ171" s="507"/>
      <c r="FA171" s="507"/>
      <c r="FB171" s="507"/>
      <c r="FC171" s="507"/>
      <c r="FD171" s="507"/>
      <c r="FE171" s="507"/>
      <c r="FF171" s="507"/>
      <c r="FG171" s="507"/>
      <c r="FH171" s="507"/>
      <c r="FI171" s="507"/>
      <c r="FJ171" s="507"/>
      <c r="FK171" s="507"/>
      <c r="FL171" s="507"/>
      <c r="FM171" s="507"/>
      <c r="FN171" s="507"/>
      <c r="FO171" s="507"/>
      <c r="FP171" s="507"/>
      <c r="FQ171" s="507"/>
      <c r="FR171" s="507"/>
      <c r="FS171" s="507"/>
      <c r="FT171" s="507"/>
      <c r="FU171" s="507"/>
      <c r="FV171" s="507"/>
      <c r="FW171" s="507"/>
      <c r="FX171" s="507"/>
      <c r="FY171" s="507"/>
      <c r="FZ171" s="507"/>
      <c r="GA171" s="507"/>
      <c r="GB171" s="507"/>
      <c r="GC171" s="507"/>
      <c r="GD171" s="507"/>
      <c r="GE171" s="507"/>
      <c r="GF171" s="507"/>
      <c r="GG171" s="507"/>
      <c r="GH171" s="507"/>
      <c r="GI171" s="507"/>
      <c r="GJ171" s="507"/>
      <c r="GK171" s="507"/>
      <c r="GL171" s="507"/>
      <c r="GM171" s="507"/>
      <c r="GN171" s="507"/>
      <c r="GO171" s="507"/>
      <c r="GP171" s="507"/>
      <c r="GQ171" s="507"/>
      <c r="GR171" s="507"/>
      <c r="GS171" s="507"/>
      <c r="GT171" s="507"/>
      <c r="GU171" s="507"/>
      <c r="GV171" s="507"/>
      <c r="GW171" s="507"/>
      <c r="GX171" s="507"/>
      <c r="GY171" s="507"/>
      <c r="GZ171" s="507"/>
      <c r="HA171" s="507"/>
      <c r="HB171" s="507"/>
      <c r="HC171" s="507"/>
      <c r="HD171" s="507"/>
      <c r="HE171" s="507"/>
      <c r="HF171" s="507"/>
      <c r="HG171" s="507"/>
      <c r="HH171" s="507"/>
      <c r="HI171" s="507"/>
      <c r="HJ171" s="507"/>
      <c r="HK171" s="507"/>
      <c r="HL171" s="507"/>
      <c r="HM171" s="507"/>
      <c r="HN171" s="507"/>
      <c r="HO171" s="507"/>
      <c r="HP171" s="507"/>
      <c r="HQ171" s="507"/>
      <c r="HR171" s="507"/>
      <c r="HS171" s="507"/>
      <c r="HT171" s="507"/>
      <c r="HU171" s="507"/>
      <c r="HV171" s="507"/>
      <c r="HW171" s="507"/>
      <c r="HX171" s="507"/>
      <c r="HY171" s="507"/>
      <c r="HZ171" s="507"/>
      <c r="IA171" s="507"/>
      <c r="IB171" s="507"/>
      <c r="IC171" s="507"/>
      <c r="ID171" s="507"/>
      <c r="IE171" s="507"/>
      <c r="IF171" s="507"/>
      <c r="IG171" s="507"/>
      <c r="IH171" s="507"/>
      <c r="II171" s="507"/>
      <c r="IJ171" s="507"/>
      <c r="IK171" s="507"/>
      <c r="IL171" s="507"/>
      <c r="IM171" s="507"/>
      <c r="IN171" s="507"/>
      <c r="IO171" s="507"/>
      <c r="IP171" s="507"/>
      <c r="IQ171" s="507"/>
      <c r="IR171" s="507"/>
      <c r="IS171" s="507"/>
      <c r="IT171" s="507"/>
      <c r="IU171" s="507"/>
    </row>
    <row r="172" spans="1:255" x14ac:dyDescent="0.2">
      <c r="A172" s="832">
        <v>34982</v>
      </c>
      <c r="B172" s="833" t="s">
        <v>14</v>
      </c>
      <c r="C172" s="834" t="s">
        <v>14</v>
      </c>
      <c r="D172" s="835" t="s">
        <v>10</v>
      </c>
      <c r="E172" s="836">
        <f>SUM(E173:E176)</f>
        <v>15570</v>
      </c>
      <c r="F172" s="837">
        <f>SUM(F173:F176)</f>
        <v>15570</v>
      </c>
      <c r="G172" s="838" t="s">
        <v>14</v>
      </c>
      <c r="H172" s="286"/>
      <c r="I172" s="286"/>
      <c r="J172" s="286"/>
      <c r="K172" s="507"/>
      <c r="L172" s="675"/>
      <c r="M172" s="675"/>
      <c r="N172" s="675"/>
      <c r="O172" s="675"/>
      <c r="P172" s="675"/>
      <c r="Q172" s="675"/>
      <c r="R172" s="507"/>
      <c r="S172" s="507"/>
      <c r="T172" s="507"/>
      <c r="U172" s="507"/>
      <c r="V172" s="507"/>
      <c r="W172" s="507"/>
      <c r="X172" s="507"/>
      <c r="Y172" s="507"/>
      <c r="Z172" s="507"/>
      <c r="AA172" s="507"/>
      <c r="AB172" s="507"/>
      <c r="AC172" s="507"/>
      <c r="AD172" s="507"/>
      <c r="AE172" s="507"/>
      <c r="AF172" s="507"/>
      <c r="AG172" s="507"/>
      <c r="AH172" s="507"/>
      <c r="AI172" s="507"/>
      <c r="AJ172" s="507"/>
      <c r="AK172" s="507"/>
      <c r="AL172" s="507"/>
      <c r="AM172" s="507"/>
      <c r="AN172" s="507"/>
      <c r="AO172" s="507"/>
      <c r="AP172" s="507"/>
      <c r="AQ172" s="507"/>
      <c r="AR172" s="507"/>
      <c r="AS172" s="507"/>
      <c r="AT172" s="507"/>
      <c r="AU172" s="507"/>
      <c r="AV172" s="507"/>
      <c r="AW172" s="507"/>
      <c r="AX172" s="507"/>
      <c r="AY172" s="507"/>
      <c r="AZ172" s="507"/>
      <c r="BA172" s="507"/>
      <c r="BB172" s="507"/>
      <c r="BC172" s="507"/>
      <c r="BD172" s="507"/>
      <c r="BE172" s="507"/>
      <c r="BF172" s="507"/>
      <c r="BG172" s="507"/>
      <c r="BH172" s="507"/>
      <c r="BI172" s="507"/>
      <c r="BJ172" s="507"/>
      <c r="BK172" s="507"/>
      <c r="BL172" s="507"/>
      <c r="BM172" s="507"/>
      <c r="BN172" s="507"/>
      <c r="BO172" s="507"/>
      <c r="BP172" s="507"/>
      <c r="BQ172" s="507"/>
      <c r="BR172" s="507"/>
      <c r="BS172" s="507"/>
      <c r="BT172" s="507"/>
      <c r="BU172" s="507"/>
      <c r="BV172" s="507"/>
      <c r="BW172" s="507"/>
      <c r="BX172" s="507"/>
      <c r="BY172" s="507"/>
      <c r="BZ172" s="507"/>
      <c r="CA172" s="507"/>
      <c r="CB172" s="507"/>
      <c r="CC172" s="507"/>
      <c r="CD172" s="507"/>
      <c r="CE172" s="507"/>
      <c r="CF172" s="507"/>
      <c r="CG172" s="507"/>
      <c r="CH172" s="507"/>
      <c r="CI172" s="507"/>
      <c r="CJ172" s="507"/>
      <c r="CK172" s="507"/>
      <c r="CL172" s="507"/>
      <c r="CM172" s="507"/>
      <c r="CN172" s="507"/>
      <c r="CO172" s="507"/>
      <c r="CP172" s="507"/>
      <c r="CQ172" s="507"/>
      <c r="CR172" s="507"/>
      <c r="CS172" s="507"/>
      <c r="CT172" s="507"/>
      <c r="CU172" s="507"/>
      <c r="CV172" s="507"/>
      <c r="CW172" s="507"/>
      <c r="CX172" s="507"/>
      <c r="CY172" s="507"/>
      <c r="CZ172" s="507"/>
      <c r="DA172" s="507"/>
      <c r="DB172" s="507"/>
      <c r="DC172" s="507"/>
      <c r="DD172" s="507"/>
      <c r="DE172" s="507"/>
      <c r="DF172" s="507"/>
      <c r="DG172" s="507"/>
      <c r="DH172" s="507"/>
      <c r="DI172" s="507"/>
      <c r="DJ172" s="507"/>
      <c r="DK172" s="507"/>
      <c r="DL172" s="507"/>
      <c r="DM172" s="507"/>
      <c r="DN172" s="507"/>
      <c r="DO172" s="507"/>
      <c r="DP172" s="507"/>
      <c r="DQ172" s="507"/>
      <c r="DR172" s="507"/>
      <c r="DS172" s="507"/>
      <c r="DT172" s="507"/>
      <c r="DU172" s="507"/>
      <c r="DV172" s="507"/>
      <c r="DW172" s="507"/>
      <c r="DX172" s="507"/>
      <c r="DY172" s="507"/>
      <c r="DZ172" s="507"/>
      <c r="EA172" s="507"/>
      <c r="EB172" s="507"/>
      <c r="EC172" s="507"/>
      <c r="ED172" s="507"/>
      <c r="EE172" s="507"/>
      <c r="EF172" s="507"/>
      <c r="EG172" s="507"/>
      <c r="EH172" s="507"/>
      <c r="EI172" s="507"/>
      <c r="EJ172" s="507"/>
      <c r="EK172" s="507"/>
      <c r="EL172" s="507"/>
      <c r="EM172" s="507"/>
      <c r="EN172" s="507"/>
      <c r="EO172" s="507"/>
      <c r="EP172" s="507"/>
      <c r="EQ172" s="507"/>
      <c r="ER172" s="507"/>
      <c r="ES172" s="507"/>
      <c r="ET172" s="507"/>
      <c r="EU172" s="507"/>
      <c r="EV172" s="507"/>
      <c r="EW172" s="507"/>
      <c r="EX172" s="507"/>
      <c r="EY172" s="507"/>
      <c r="EZ172" s="507"/>
      <c r="FA172" s="507"/>
      <c r="FB172" s="507"/>
      <c r="FC172" s="507"/>
      <c r="FD172" s="507"/>
      <c r="FE172" s="507"/>
      <c r="FF172" s="507"/>
      <c r="FG172" s="507"/>
      <c r="FH172" s="507"/>
      <c r="FI172" s="507"/>
      <c r="FJ172" s="507"/>
      <c r="FK172" s="507"/>
      <c r="FL172" s="507"/>
      <c r="FM172" s="507"/>
      <c r="FN172" s="507"/>
      <c r="FO172" s="507"/>
      <c r="FP172" s="507"/>
      <c r="FQ172" s="507"/>
      <c r="FR172" s="507"/>
      <c r="FS172" s="507"/>
      <c r="FT172" s="507"/>
      <c r="FU172" s="507"/>
      <c r="FV172" s="507"/>
      <c r="FW172" s="507"/>
      <c r="FX172" s="507"/>
      <c r="FY172" s="507"/>
      <c r="FZ172" s="507"/>
      <c r="GA172" s="507"/>
      <c r="GB172" s="507"/>
      <c r="GC172" s="507"/>
      <c r="GD172" s="507"/>
      <c r="GE172" s="507"/>
      <c r="GF172" s="507"/>
      <c r="GG172" s="507"/>
      <c r="GH172" s="507"/>
      <c r="GI172" s="507"/>
      <c r="GJ172" s="507"/>
      <c r="GK172" s="507"/>
      <c r="GL172" s="507"/>
      <c r="GM172" s="507"/>
      <c r="GN172" s="507"/>
      <c r="GO172" s="507"/>
      <c r="GP172" s="507"/>
      <c r="GQ172" s="507"/>
      <c r="GR172" s="507"/>
      <c r="GS172" s="507"/>
      <c r="GT172" s="507"/>
      <c r="GU172" s="507"/>
      <c r="GV172" s="507"/>
      <c r="GW172" s="507"/>
      <c r="GX172" s="507"/>
      <c r="GY172" s="507"/>
      <c r="GZ172" s="507"/>
      <c r="HA172" s="507"/>
      <c r="HB172" s="507"/>
      <c r="HC172" s="507"/>
      <c r="HD172" s="507"/>
      <c r="HE172" s="507"/>
      <c r="HF172" s="507"/>
      <c r="HG172" s="507"/>
      <c r="HH172" s="507"/>
      <c r="HI172" s="507"/>
      <c r="HJ172" s="507"/>
      <c r="HK172" s="507"/>
      <c r="HL172" s="507"/>
      <c r="HM172" s="507"/>
      <c r="HN172" s="507"/>
      <c r="HO172" s="507"/>
      <c r="HP172" s="507"/>
      <c r="HQ172" s="507"/>
      <c r="HR172" s="507"/>
      <c r="HS172" s="507"/>
      <c r="HT172" s="507"/>
      <c r="HU172" s="507"/>
      <c r="HV172" s="507"/>
      <c r="HW172" s="507"/>
      <c r="HX172" s="507"/>
      <c r="HY172" s="507"/>
      <c r="HZ172" s="507"/>
      <c r="IA172" s="507"/>
      <c r="IB172" s="507"/>
      <c r="IC172" s="507"/>
      <c r="ID172" s="507"/>
      <c r="IE172" s="507"/>
      <c r="IF172" s="507"/>
      <c r="IG172" s="507"/>
      <c r="IH172" s="507"/>
      <c r="II172" s="507"/>
      <c r="IJ172" s="507"/>
      <c r="IK172" s="507"/>
      <c r="IL172" s="507"/>
      <c r="IM172" s="507"/>
      <c r="IN172" s="507"/>
      <c r="IO172" s="507"/>
      <c r="IP172" s="507"/>
      <c r="IQ172" s="507"/>
      <c r="IR172" s="507"/>
      <c r="IS172" s="507"/>
      <c r="IT172" s="507"/>
      <c r="IU172" s="507"/>
    </row>
    <row r="173" spans="1:255" ht="22.5" x14ac:dyDescent="0.2">
      <c r="A173" s="776">
        <f>30800-4230</f>
        <v>26570</v>
      </c>
      <c r="B173" s="777" t="s">
        <v>17</v>
      </c>
      <c r="C173" s="828" t="s">
        <v>721</v>
      </c>
      <c r="D173" s="839" t="s">
        <v>722</v>
      </c>
      <c r="E173" s="840">
        <v>5570</v>
      </c>
      <c r="F173" s="841">
        <v>5570</v>
      </c>
      <c r="G173" s="358"/>
      <c r="H173" s="55"/>
      <c r="I173" s="55"/>
      <c r="J173" s="55"/>
    </row>
    <row r="174" spans="1:255" ht="22.5" x14ac:dyDescent="0.2">
      <c r="A174" s="206">
        <v>0</v>
      </c>
      <c r="B174" s="772" t="s">
        <v>17</v>
      </c>
      <c r="C174" s="814" t="s">
        <v>723</v>
      </c>
      <c r="D174" s="842" t="s">
        <v>724</v>
      </c>
      <c r="E174" s="843">
        <v>3000</v>
      </c>
      <c r="F174" s="95">
        <v>3000</v>
      </c>
      <c r="G174" s="340"/>
      <c r="H174" s="55"/>
      <c r="I174" s="55"/>
      <c r="J174" s="55"/>
    </row>
    <row r="175" spans="1:255" ht="22.5" x14ac:dyDescent="0.2">
      <c r="A175" s="206">
        <v>0</v>
      </c>
      <c r="B175" s="772" t="s">
        <v>17</v>
      </c>
      <c r="C175" s="814" t="s">
        <v>725</v>
      </c>
      <c r="D175" s="842" t="s">
        <v>726</v>
      </c>
      <c r="E175" s="843">
        <v>4200</v>
      </c>
      <c r="F175" s="95">
        <v>4200</v>
      </c>
      <c r="G175" s="340"/>
      <c r="H175" s="55"/>
      <c r="I175" s="55"/>
      <c r="J175" s="55"/>
    </row>
    <row r="176" spans="1:255" ht="23.25" thickBot="1" x14ac:dyDescent="0.25">
      <c r="A176" s="615">
        <v>0</v>
      </c>
      <c r="B176" s="829" t="s">
        <v>17</v>
      </c>
      <c r="C176" s="844" t="s">
        <v>727</v>
      </c>
      <c r="D176" s="618" t="s">
        <v>728</v>
      </c>
      <c r="E176" s="845">
        <v>2800</v>
      </c>
      <c r="F176" s="846">
        <v>2800</v>
      </c>
      <c r="G176" s="847"/>
      <c r="H176" s="55"/>
      <c r="I176" s="55"/>
      <c r="J176" s="55"/>
    </row>
    <row r="177" spans="1:255" x14ac:dyDescent="0.2">
      <c r="A177" s="310"/>
      <c r="B177" s="96"/>
      <c r="C177" s="97"/>
      <c r="D177" s="688"/>
      <c r="E177" s="310"/>
      <c r="F177" s="310"/>
      <c r="G177" s="848"/>
      <c r="H177" s="55"/>
      <c r="I177" s="55"/>
      <c r="J177" s="55"/>
      <c r="K177" s="55"/>
      <c r="L177" s="72"/>
      <c r="M177" s="72"/>
      <c r="N177" s="72"/>
      <c r="O177" s="72"/>
      <c r="P177" s="72"/>
      <c r="Q177" s="72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5"/>
      <c r="AW177" s="55"/>
      <c r="AX177" s="55"/>
      <c r="AY177" s="55"/>
      <c r="AZ177" s="55"/>
      <c r="BA177" s="55"/>
      <c r="BB177" s="55"/>
      <c r="BC177" s="55"/>
      <c r="BD177" s="55"/>
      <c r="BE177" s="55"/>
      <c r="BF177" s="55"/>
      <c r="BG177" s="55"/>
      <c r="BH177" s="55"/>
      <c r="BI177" s="55"/>
      <c r="BJ177" s="55"/>
      <c r="BK177" s="55"/>
      <c r="BL177" s="55"/>
      <c r="BM177" s="55"/>
      <c r="BN177" s="55"/>
      <c r="BO177" s="55"/>
      <c r="BP177" s="55"/>
      <c r="BQ177" s="55"/>
      <c r="BR177" s="55"/>
      <c r="BS177" s="55"/>
      <c r="BT177" s="55"/>
      <c r="BU177" s="55"/>
      <c r="BV177" s="55"/>
      <c r="BW177" s="55"/>
      <c r="BX177" s="55"/>
      <c r="BY177" s="55"/>
      <c r="BZ177" s="55"/>
      <c r="CA177" s="55"/>
      <c r="CB177" s="55"/>
      <c r="CC177" s="55"/>
      <c r="CD177" s="55"/>
      <c r="CE177" s="55"/>
      <c r="CF177" s="55"/>
      <c r="CG177" s="55"/>
      <c r="CH177" s="55"/>
      <c r="CI177" s="55"/>
      <c r="CJ177" s="55"/>
      <c r="CK177" s="55"/>
      <c r="CL177" s="55"/>
      <c r="CM177" s="55"/>
      <c r="CN177" s="55"/>
      <c r="CO177" s="55"/>
      <c r="CP177" s="55"/>
      <c r="CQ177" s="55"/>
      <c r="CR177" s="55"/>
      <c r="CS177" s="55"/>
      <c r="CT177" s="55"/>
      <c r="CU177" s="55"/>
      <c r="CV177" s="55"/>
      <c r="CW177" s="55"/>
      <c r="CX177" s="55"/>
      <c r="CY177" s="55"/>
      <c r="CZ177" s="55"/>
      <c r="DA177" s="55"/>
      <c r="DB177" s="55"/>
      <c r="DC177" s="55"/>
      <c r="DD177" s="55"/>
      <c r="DE177" s="55"/>
      <c r="DF177" s="55"/>
      <c r="DG177" s="55"/>
      <c r="DH177" s="55"/>
      <c r="DI177" s="55"/>
      <c r="DJ177" s="55"/>
      <c r="DK177" s="55"/>
      <c r="DL177" s="55"/>
      <c r="DM177" s="55"/>
      <c r="DN177" s="55"/>
      <c r="DO177" s="55"/>
      <c r="DP177" s="55"/>
      <c r="DQ177" s="55"/>
      <c r="DR177" s="55"/>
      <c r="DS177" s="55"/>
      <c r="DT177" s="55"/>
      <c r="DU177" s="55"/>
      <c r="DV177" s="55"/>
      <c r="DW177" s="55"/>
      <c r="DX177" s="55"/>
      <c r="DY177" s="55"/>
      <c r="DZ177" s="55"/>
      <c r="EA177" s="55"/>
      <c r="EB177" s="55"/>
      <c r="EC177" s="55"/>
      <c r="ED177" s="55"/>
      <c r="EE177" s="55"/>
      <c r="EF177" s="55"/>
      <c r="EG177" s="55"/>
      <c r="EH177" s="55"/>
      <c r="EI177" s="55"/>
      <c r="EJ177" s="55"/>
      <c r="EK177" s="55"/>
      <c r="EL177" s="55"/>
      <c r="EM177" s="55"/>
      <c r="EN177" s="55"/>
      <c r="EO177" s="55"/>
      <c r="EP177" s="55"/>
      <c r="EQ177" s="55"/>
      <c r="ER177" s="55"/>
      <c r="ES177" s="55"/>
      <c r="ET177" s="55"/>
      <c r="EU177" s="55"/>
      <c r="EV177" s="55"/>
      <c r="EW177" s="55"/>
      <c r="EX177" s="55"/>
      <c r="EY177" s="55"/>
      <c r="EZ177" s="55"/>
      <c r="FA177" s="55"/>
      <c r="FB177" s="55"/>
      <c r="FC177" s="55"/>
      <c r="FD177" s="55"/>
      <c r="FE177" s="55"/>
      <c r="FF177" s="55"/>
      <c r="FG177" s="55"/>
      <c r="FH177" s="55"/>
      <c r="FI177" s="55"/>
      <c r="FJ177" s="55"/>
      <c r="FK177" s="55"/>
      <c r="FL177" s="55"/>
      <c r="FM177" s="55"/>
      <c r="FN177" s="55"/>
      <c r="FO177" s="55"/>
      <c r="FP177" s="55"/>
      <c r="FQ177" s="55"/>
      <c r="FR177" s="55"/>
      <c r="FS177" s="55"/>
      <c r="FT177" s="55"/>
      <c r="FU177" s="55"/>
      <c r="FV177" s="55"/>
      <c r="FW177" s="55"/>
      <c r="FX177" s="55"/>
      <c r="FY177" s="55"/>
      <c r="FZ177" s="55"/>
      <c r="GA177" s="55"/>
      <c r="GB177" s="55"/>
      <c r="GC177" s="55"/>
      <c r="GD177" s="55"/>
      <c r="GE177" s="55"/>
      <c r="GF177" s="55"/>
      <c r="GG177" s="55"/>
      <c r="GH177" s="55"/>
      <c r="GI177" s="55"/>
      <c r="GJ177" s="55"/>
      <c r="GK177" s="55"/>
      <c r="GL177" s="55"/>
      <c r="GM177" s="55"/>
      <c r="GN177" s="55"/>
      <c r="GO177" s="55"/>
      <c r="GP177" s="55"/>
      <c r="GQ177" s="55"/>
      <c r="GR177" s="55"/>
      <c r="GS177" s="55"/>
      <c r="GT177" s="55"/>
      <c r="GU177" s="55"/>
      <c r="GV177" s="55"/>
      <c r="GW177" s="55"/>
      <c r="GX177" s="55"/>
      <c r="GY177" s="55"/>
      <c r="GZ177" s="55"/>
      <c r="HA177" s="55"/>
      <c r="HB177" s="55"/>
      <c r="HC177" s="55"/>
      <c r="HD177" s="55"/>
      <c r="HE177" s="55"/>
      <c r="HF177" s="55"/>
      <c r="HG177" s="55"/>
      <c r="HH177" s="55"/>
      <c r="HI177" s="55"/>
      <c r="HJ177" s="55"/>
      <c r="HK177" s="55"/>
      <c r="HL177" s="55"/>
      <c r="HM177" s="55"/>
      <c r="HN177" s="55"/>
      <c r="HO177" s="55"/>
      <c r="HP177" s="55"/>
      <c r="HQ177" s="55"/>
      <c r="HR177" s="55"/>
      <c r="HS177" s="55"/>
      <c r="HT177" s="55"/>
      <c r="HU177" s="55"/>
      <c r="HV177" s="55"/>
      <c r="HW177" s="55"/>
      <c r="HX177" s="55"/>
      <c r="HY177" s="55"/>
      <c r="HZ177" s="55"/>
      <c r="IA177" s="55"/>
      <c r="IB177" s="55"/>
      <c r="IC177" s="55"/>
      <c r="ID177" s="55"/>
      <c r="IE177" s="55"/>
      <c r="IF177" s="55"/>
      <c r="IG177" s="55"/>
      <c r="IH177" s="55"/>
      <c r="II177" s="55"/>
      <c r="IJ177" s="55"/>
      <c r="IK177" s="55"/>
      <c r="IL177" s="55"/>
      <c r="IM177" s="55"/>
      <c r="IN177" s="55"/>
      <c r="IO177" s="55"/>
      <c r="IP177" s="55"/>
      <c r="IQ177" s="55"/>
      <c r="IR177" s="55"/>
      <c r="IS177" s="55"/>
      <c r="IT177" s="55"/>
      <c r="IU177" s="55"/>
    </row>
    <row r="178" spans="1:255" x14ac:dyDescent="0.2">
      <c r="A178" s="310"/>
      <c r="B178" s="96"/>
      <c r="C178" s="97"/>
      <c r="D178" s="688"/>
      <c r="E178" s="310"/>
      <c r="F178" s="310"/>
      <c r="G178" s="848"/>
      <c r="H178" s="55"/>
      <c r="I178" s="55"/>
      <c r="J178" s="55"/>
      <c r="K178" s="55"/>
      <c r="L178" s="72"/>
      <c r="M178" s="72"/>
      <c r="N178" s="72"/>
      <c r="O178" s="72"/>
      <c r="P178" s="72"/>
      <c r="Q178" s="72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5"/>
      <c r="AZ178" s="55"/>
      <c r="BA178" s="55"/>
      <c r="BB178" s="55"/>
      <c r="BC178" s="55"/>
      <c r="BD178" s="55"/>
      <c r="BE178" s="55"/>
      <c r="BF178" s="55"/>
      <c r="BG178" s="55"/>
      <c r="BH178" s="55"/>
      <c r="BI178" s="55"/>
      <c r="BJ178" s="55"/>
      <c r="BK178" s="55"/>
      <c r="BL178" s="55"/>
      <c r="BM178" s="55"/>
      <c r="BN178" s="55"/>
      <c r="BO178" s="55"/>
      <c r="BP178" s="55"/>
      <c r="BQ178" s="55"/>
      <c r="BR178" s="55"/>
      <c r="BS178" s="55"/>
      <c r="BT178" s="55"/>
      <c r="BU178" s="55"/>
      <c r="BV178" s="55"/>
      <c r="BW178" s="55"/>
      <c r="BX178" s="55"/>
      <c r="BY178" s="55"/>
      <c r="BZ178" s="55"/>
      <c r="CA178" s="55"/>
      <c r="CB178" s="55"/>
      <c r="CC178" s="55"/>
      <c r="CD178" s="55"/>
      <c r="CE178" s="55"/>
      <c r="CF178" s="55"/>
      <c r="CG178" s="55"/>
      <c r="CH178" s="55"/>
      <c r="CI178" s="55"/>
      <c r="CJ178" s="55"/>
      <c r="CK178" s="55"/>
      <c r="CL178" s="55"/>
      <c r="CM178" s="55"/>
      <c r="CN178" s="55"/>
      <c r="CO178" s="55"/>
      <c r="CP178" s="55"/>
      <c r="CQ178" s="55"/>
      <c r="CR178" s="55"/>
      <c r="CS178" s="55"/>
      <c r="CT178" s="55"/>
      <c r="CU178" s="55"/>
      <c r="CV178" s="55"/>
      <c r="CW178" s="55"/>
      <c r="CX178" s="55"/>
      <c r="CY178" s="55"/>
      <c r="CZ178" s="55"/>
      <c r="DA178" s="55"/>
      <c r="DB178" s="55"/>
      <c r="DC178" s="55"/>
      <c r="DD178" s="55"/>
      <c r="DE178" s="55"/>
      <c r="DF178" s="55"/>
      <c r="DG178" s="55"/>
      <c r="DH178" s="55"/>
      <c r="DI178" s="55"/>
      <c r="DJ178" s="55"/>
      <c r="DK178" s="55"/>
      <c r="DL178" s="55"/>
      <c r="DM178" s="55"/>
      <c r="DN178" s="55"/>
      <c r="DO178" s="55"/>
      <c r="DP178" s="55"/>
      <c r="DQ178" s="55"/>
      <c r="DR178" s="55"/>
      <c r="DS178" s="55"/>
      <c r="DT178" s="55"/>
      <c r="DU178" s="55"/>
      <c r="DV178" s="55"/>
      <c r="DW178" s="55"/>
      <c r="DX178" s="55"/>
      <c r="DY178" s="55"/>
      <c r="DZ178" s="55"/>
      <c r="EA178" s="55"/>
      <c r="EB178" s="55"/>
      <c r="EC178" s="55"/>
      <c r="ED178" s="55"/>
      <c r="EE178" s="55"/>
      <c r="EF178" s="55"/>
      <c r="EG178" s="55"/>
      <c r="EH178" s="55"/>
      <c r="EI178" s="55"/>
      <c r="EJ178" s="55"/>
      <c r="EK178" s="55"/>
      <c r="EL178" s="55"/>
      <c r="EM178" s="55"/>
      <c r="EN178" s="55"/>
      <c r="EO178" s="55"/>
      <c r="EP178" s="55"/>
      <c r="EQ178" s="55"/>
      <c r="ER178" s="55"/>
      <c r="ES178" s="55"/>
      <c r="ET178" s="55"/>
      <c r="EU178" s="55"/>
      <c r="EV178" s="55"/>
      <c r="EW178" s="55"/>
      <c r="EX178" s="55"/>
      <c r="EY178" s="55"/>
      <c r="EZ178" s="55"/>
      <c r="FA178" s="55"/>
      <c r="FB178" s="55"/>
      <c r="FC178" s="55"/>
      <c r="FD178" s="55"/>
      <c r="FE178" s="55"/>
      <c r="FF178" s="55"/>
      <c r="FG178" s="55"/>
      <c r="FH178" s="55"/>
      <c r="FI178" s="55"/>
      <c r="FJ178" s="55"/>
      <c r="FK178" s="55"/>
      <c r="FL178" s="55"/>
      <c r="FM178" s="55"/>
      <c r="FN178" s="55"/>
      <c r="FO178" s="55"/>
      <c r="FP178" s="55"/>
      <c r="FQ178" s="55"/>
      <c r="FR178" s="55"/>
      <c r="FS178" s="55"/>
      <c r="FT178" s="55"/>
      <c r="FU178" s="55"/>
      <c r="FV178" s="55"/>
      <c r="FW178" s="55"/>
      <c r="FX178" s="55"/>
      <c r="FY178" s="55"/>
      <c r="FZ178" s="55"/>
      <c r="GA178" s="55"/>
      <c r="GB178" s="55"/>
      <c r="GC178" s="55"/>
      <c r="GD178" s="55"/>
      <c r="GE178" s="55"/>
      <c r="GF178" s="55"/>
      <c r="GG178" s="55"/>
      <c r="GH178" s="55"/>
      <c r="GI178" s="55"/>
      <c r="GJ178" s="55"/>
      <c r="GK178" s="55"/>
      <c r="GL178" s="55"/>
      <c r="GM178" s="55"/>
      <c r="GN178" s="55"/>
      <c r="GO178" s="55"/>
      <c r="GP178" s="55"/>
      <c r="GQ178" s="55"/>
      <c r="GR178" s="55"/>
      <c r="GS178" s="55"/>
      <c r="GT178" s="55"/>
      <c r="GU178" s="55"/>
      <c r="GV178" s="55"/>
      <c r="GW178" s="55"/>
      <c r="GX178" s="55"/>
      <c r="GY178" s="55"/>
      <c r="GZ178" s="55"/>
      <c r="HA178" s="55"/>
      <c r="HB178" s="55"/>
      <c r="HC178" s="55"/>
      <c r="HD178" s="55"/>
      <c r="HE178" s="55"/>
      <c r="HF178" s="55"/>
      <c r="HG178" s="55"/>
      <c r="HH178" s="55"/>
      <c r="HI178" s="55"/>
      <c r="HJ178" s="55"/>
      <c r="HK178" s="55"/>
      <c r="HL178" s="55"/>
      <c r="HM178" s="55"/>
      <c r="HN178" s="55"/>
      <c r="HO178" s="55"/>
      <c r="HP178" s="55"/>
      <c r="HQ178" s="55"/>
      <c r="HR178" s="55"/>
      <c r="HS178" s="55"/>
      <c r="HT178" s="55"/>
      <c r="HU178" s="55"/>
      <c r="HV178" s="55"/>
      <c r="HW178" s="55"/>
      <c r="HX178" s="55"/>
      <c r="HY178" s="55"/>
      <c r="HZ178" s="55"/>
      <c r="IA178" s="55"/>
      <c r="IB178" s="55"/>
      <c r="IC178" s="55"/>
      <c r="ID178" s="55"/>
      <c r="IE178" s="55"/>
      <c r="IF178" s="55"/>
      <c r="IG178" s="55"/>
      <c r="IH178" s="55"/>
      <c r="II178" s="55"/>
      <c r="IJ178" s="55"/>
      <c r="IK178" s="55"/>
      <c r="IL178" s="55"/>
      <c r="IM178" s="55"/>
      <c r="IN178" s="55"/>
      <c r="IO178" s="55"/>
      <c r="IP178" s="55"/>
      <c r="IQ178" s="55"/>
      <c r="IR178" s="55"/>
      <c r="IS178" s="55"/>
      <c r="IT178" s="55"/>
      <c r="IU178" s="55"/>
    </row>
    <row r="179" spans="1:255" ht="15.75" x14ac:dyDescent="0.2">
      <c r="B179" s="51" t="s">
        <v>729</v>
      </c>
      <c r="C179" s="51"/>
      <c r="D179" s="51"/>
      <c r="E179" s="51"/>
      <c r="F179" s="51"/>
      <c r="G179" s="51"/>
      <c r="H179" s="51"/>
      <c r="I179" s="55"/>
      <c r="J179" s="55"/>
    </row>
    <row r="180" spans="1:255" ht="12" thickBot="1" x14ac:dyDescent="0.25">
      <c r="B180" s="5"/>
      <c r="C180" s="849"/>
      <c r="D180" s="5"/>
      <c r="E180" s="23"/>
      <c r="F180" s="23"/>
      <c r="G180" s="78" t="s">
        <v>12</v>
      </c>
      <c r="H180" s="41"/>
      <c r="I180" s="55"/>
      <c r="J180" s="55"/>
    </row>
    <row r="181" spans="1:255" ht="18.75" thickBot="1" x14ac:dyDescent="0.25">
      <c r="A181" s="951" t="s">
        <v>60</v>
      </c>
      <c r="B181" s="201" t="s">
        <v>16</v>
      </c>
      <c r="C181" s="202" t="s">
        <v>730</v>
      </c>
      <c r="D181" s="194" t="s">
        <v>11</v>
      </c>
      <c r="E181" s="197" t="s">
        <v>142</v>
      </c>
      <c r="F181" s="937" t="s">
        <v>59</v>
      </c>
      <c r="G181" s="938" t="s">
        <v>22</v>
      </c>
      <c r="H181" s="55"/>
      <c r="I181" s="55"/>
      <c r="J181" s="55"/>
    </row>
    <row r="182" spans="1:255" ht="12" thickBot="1" x14ac:dyDescent="0.25">
      <c r="A182" s="349">
        <v>667</v>
      </c>
      <c r="B182" s="850" t="s">
        <v>17</v>
      </c>
      <c r="C182" s="851" t="s">
        <v>15</v>
      </c>
      <c r="D182" s="351" t="s">
        <v>19</v>
      </c>
      <c r="E182" s="349">
        <f>SUM(E183:E186)</f>
        <v>2707</v>
      </c>
      <c r="F182" s="349">
        <f>SUM(F183:F186)</f>
        <v>2707</v>
      </c>
      <c r="G182" s="852" t="s">
        <v>14</v>
      </c>
      <c r="H182" s="55"/>
      <c r="I182" s="55"/>
      <c r="J182" s="55"/>
    </row>
    <row r="183" spans="1:255" ht="22.5" x14ac:dyDescent="0.2">
      <c r="A183" s="853">
        <v>167</v>
      </c>
      <c r="B183" s="854" t="s">
        <v>18</v>
      </c>
      <c r="C183" s="855" t="s">
        <v>731</v>
      </c>
      <c r="D183" s="856" t="s">
        <v>732</v>
      </c>
      <c r="E183" s="857">
        <v>167</v>
      </c>
      <c r="F183" s="858">
        <v>167</v>
      </c>
      <c r="G183" s="859"/>
      <c r="H183" s="55"/>
      <c r="I183" s="55"/>
      <c r="J183" s="55"/>
    </row>
    <row r="184" spans="1:255" ht="22.5" x14ac:dyDescent="0.2">
      <c r="A184" s="439">
        <v>0</v>
      </c>
      <c r="B184" s="860" t="s">
        <v>18</v>
      </c>
      <c r="C184" s="861" t="s">
        <v>733</v>
      </c>
      <c r="D184" s="862" t="s">
        <v>734</v>
      </c>
      <c r="E184" s="410">
        <v>1000</v>
      </c>
      <c r="F184" s="411">
        <v>1000</v>
      </c>
      <c r="G184" s="121"/>
      <c r="H184" s="55"/>
      <c r="I184" s="55"/>
      <c r="J184" s="55"/>
    </row>
    <row r="185" spans="1:255" ht="22.5" x14ac:dyDescent="0.2">
      <c r="A185" s="439">
        <v>0</v>
      </c>
      <c r="B185" s="860" t="s">
        <v>18</v>
      </c>
      <c r="C185" s="861" t="s">
        <v>735</v>
      </c>
      <c r="D185" s="863" t="s">
        <v>736</v>
      </c>
      <c r="E185" s="410">
        <v>1500</v>
      </c>
      <c r="F185" s="411">
        <v>1500</v>
      </c>
      <c r="G185" s="121"/>
      <c r="H185" s="55"/>
      <c r="I185" s="55"/>
      <c r="J185" s="55"/>
    </row>
    <row r="186" spans="1:255" ht="23.25" thickBot="1" x14ac:dyDescent="0.25">
      <c r="A186" s="864">
        <v>0</v>
      </c>
      <c r="B186" s="865" t="s">
        <v>18</v>
      </c>
      <c r="C186" s="866" t="s">
        <v>737</v>
      </c>
      <c r="D186" s="867" t="s">
        <v>738</v>
      </c>
      <c r="E186" s="868">
        <v>40</v>
      </c>
      <c r="F186" s="620">
        <v>40</v>
      </c>
      <c r="G186" s="120"/>
      <c r="H186" s="55"/>
      <c r="I186" s="55"/>
      <c r="J186" s="55"/>
    </row>
    <row r="187" spans="1:255" x14ac:dyDescent="0.2">
      <c r="H187" s="122"/>
      <c r="I187" s="55"/>
      <c r="J187" s="55"/>
    </row>
    <row r="188" spans="1:255" x14ac:dyDescent="0.2">
      <c r="H188" s="122"/>
      <c r="I188" s="55"/>
      <c r="J188" s="55"/>
    </row>
    <row r="189" spans="1:255" ht="15.75" x14ac:dyDescent="0.25">
      <c r="B189" s="869" t="s">
        <v>739</v>
      </c>
      <c r="C189" s="869"/>
      <c r="D189" s="869"/>
      <c r="E189" s="869"/>
      <c r="F189" s="869"/>
      <c r="G189" s="869"/>
      <c r="H189" s="869"/>
      <c r="I189" s="55"/>
      <c r="J189" s="55"/>
    </row>
    <row r="190" spans="1:255" ht="18.75" thickBot="1" x14ac:dyDescent="0.3">
      <c r="B190" s="2"/>
      <c r="C190" s="2"/>
      <c r="D190" s="2"/>
      <c r="E190" s="602"/>
      <c r="F190" s="602"/>
      <c r="G190" s="602" t="s">
        <v>12</v>
      </c>
      <c r="H190" s="870"/>
      <c r="I190" s="55"/>
      <c r="J190" s="55"/>
    </row>
    <row r="191" spans="1:255" ht="18.75" thickBot="1" x14ac:dyDescent="0.25">
      <c r="A191" s="936" t="s">
        <v>60</v>
      </c>
      <c r="B191" s="195" t="s">
        <v>13</v>
      </c>
      <c r="C191" s="196" t="s">
        <v>740</v>
      </c>
      <c r="D191" s="199" t="s">
        <v>323</v>
      </c>
      <c r="E191" s="197" t="s">
        <v>142</v>
      </c>
      <c r="F191" s="937" t="s">
        <v>59</v>
      </c>
      <c r="G191" s="944" t="s">
        <v>22</v>
      </c>
      <c r="H191" s="55"/>
      <c r="I191" s="55"/>
      <c r="J191" s="55"/>
    </row>
    <row r="192" spans="1:255" ht="12" thickBot="1" x14ac:dyDescent="0.25">
      <c r="A192" s="392">
        <f>A193+A198</f>
        <v>19000</v>
      </c>
      <c r="B192" s="389" t="s">
        <v>324</v>
      </c>
      <c r="C192" s="390" t="s">
        <v>15</v>
      </c>
      <c r="D192" s="871" t="s">
        <v>326</v>
      </c>
      <c r="E192" s="392">
        <f>E193+E198</f>
        <v>24500</v>
      </c>
      <c r="F192" s="392">
        <f>+F193+F198</f>
        <v>24500</v>
      </c>
      <c r="G192" s="604" t="s">
        <v>14</v>
      </c>
      <c r="H192" s="55"/>
      <c r="I192" s="55"/>
      <c r="J192" s="55"/>
    </row>
    <row r="193" spans="1:10" x14ac:dyDescent="0.2">
      <c r="A193" s="872">
        <f>SUM(A194:A197)</f>
        <v>4000</v>
      </c>
      <c r="B193" s="873" t="s">
        <v>17</v>
      </c>
      <c r="C193" s="874" t="s">
        <v>14</v>
      </c>
      <c r="D193" s="875" t="s">
        <v>741</v>
      </c>
      <c r="E193" s="608">
        <f>SUM(E194:E197)</f>
        <v>4400</v>
      </c>
      <c r="F193" s="876">
        <f>SUM(F194:F197)</f>
        <v>4400</v>
      </c>
      <c r="G193" s="877"/>
      <c r="H193" s="55"/>
      <c r="I193" s="55"/>
      <c r="J193" s="55"/>
    </row>
    <row r="194" spans="1:10" x14ac:dyDescent="0.2">
      <c r="A194" s="409">
        <v>2000</v>
      </c>
      <c r="B194" s="403" t="s">
        <v>17</v>
      </c>
      <c r="C194" s="878">
        <v>40100000000</v>
      </c>
      <c r="D194" s="879" t="s">
        <v>742</v>
      </c>
      <c r="E194" s="410">
        <v>3100</v>
      </c>
      <c r="F194" s="766">
        <v>3100</v>
      </c>
      <c r="G194" s="880"/>
      <c r="H194" s="55"/>
      <c r="I194" s="55"/>
      <c r="J194" s="55"/>
    </row>
    <row r="195" spans="1:10" x14ac:dyDescent="0.2">
      <c r="A195" s="409">
        <v>250</v>
      </c>
      <c r="B195" s="403" t="s">
        <v>17</v>
      </c>
      <c r="C195" s="613">
        <v>40300000000</v>
      </c>
      <c r="D195" s="879" t="s">
        <v>743</v>
      </c>
      <c r="E195" s="410">
        <v>250</v>
      </c>
      <c r="F195" s="766">
        <v>250</v>
      </c>
      <c r="G195" s="881"/>
      <c r="H195" s="55"/>
      <c r="I195" s="55"/>
      <c r="J195" s="55"/>
    </row>
    <row r="196" spans="1:10" x14ac:dyDescent="0.2">
      <c r="A196" s="409">
        <v>250</v>
      </c>
      <c r="B196" s="403" t="s">
        <v>17</v>
      </c>
      <c r="C196" s="613" t="s">
        <v>744</v>
      </c>
      <c r="D196" s="879" t="s">
        <v>745</v>
      </c>
      <c r="E196" s="410">
        <v>250</v>
      </c>
      <c r="F196" s="766">
        <v>250</v>
      </c>
      <c r="G196" s="881"/>
      <c r="H196" s="55"/>
      <c r="I196" s="55"/>
      <c r="J196" s="55"/>
    </row>
    <row r="197" spans="1:10" ht="23.25" thickBot="1" x14ac:dyDescent="0.25">
      <c r="A197" s="409">
        <v>1500</v>
      </c>
      <c r="B197" s="403" t="s">
        <v>17</v>
      </c>
      <c r="C197" s="613" t="s">
        <v>746</v>
      </c>
      <c r="D197" s="882" t="s">
        <v>747</v>
      </c>
      <c r="E197" s="410">
        <v>800</v>
      </c>
      <c r="F197" s="766">
        <v>800</v>
      </c>
      <c r="G197" s="881"/>
      <c r="H197" s="55"/>
      <c r="I197" s="55"/>
      <c r="J197" s="55"/>
    </row>
    <row r="198" spans="1:10" x14ac:dyDescent="0.2">
      <c r="A198" s="872">
        <v>15000</v>
      </c>
      <c r="B198" s="873" t="s">
        <v>17</v>
      </c>
      <c r="C198" s="874" t="s">
        <v>14</v>
      </c>
      <c r="D198" s="875" t="s">
        <v>748</v>
      </c>
      <c r="E198" s="608">
        <f>SUM(E199:E200)</f>
        <v>20100</v>
      </c>
      <c r="F198" s="876">
        <f>SUM(F199:F200)</f>
        <v>20100</v>
      </c>
      <c r="G198" s="877"/>
      <c r="H198" s="55"/>
      <c r="I198" s="55"/>
      <c r="J198" s="55"/>
    </row>
    <row r="199" spans="1:10" x14ac:dyDescent="0.2">
      <c r="A199" s="402">
        <v>3000</v>
      </c>
      <c r="B199" s="883" t="s">
        <v>17</v>
      </c>
      <c r="C199" s="778" t="s">
        <v>749</v>
      </c>
      <c r="D199" s="884" t="s">
        <v>750</v>
      </c>
      <c r="E199" s="406">
        <v>20100</v>
      </c>
      <c r="F199" s="885">
        <v>5000</v>
      </c>
      <c r="G199" s="886"/>
      <c r="H199" s="55"/>
      <c r="I199" s="55"/>
      <c r="J199" s="55"/>
    </row>
    <row r="200" spans="1:10" ht="23.25" thickBot="1" x14ac:dyDescent="0.25">
      <c r="A200" s="727">
        <v>11600</v>
      </c>
      <c r="B200" s="887" t="s">
        <v>17</v>
      </c>
      <c r="C200" s="617" t="s">
        <v>751</v>
      </c>
      <c r="D200" s="888" t="s">
        <v>752</v>
      </c>
      <c r="E200" s="868">
        <v>0</v>
      </c>
      <c r="F200" s="889">
        <v>15100</v>
      </c>
      <c r="G200" s="890"/>
      <c r="H200" s="55"/>
      <c r="I200" s="55"/>
      <c r="J200" s="55"/>
    </row>
    <row r="201" spans="1:10" x14ac:dyDescent="0.2">
      <c r="B201" s="891"/>
      <c r="C201" s="891"/>
      <c r="D201" s="891"/>
      <c r="E201" s="891"/>
      <c r="F201" s="891"/>
      <c r="G201" s="891"/>
      <c r="H201" s="892"/>
      <c r="I201" s="55"/>
      <c r="J201" s="55"/>
    </row>
    <row r="202" spans="1:10" x14ac:dyDescent="0.2">
      <c r="H202" s="122"/>
      <c r="I202" s="55"/>
      <c r="J202" s="55"/>
    </row>
    <row r="203" spans="1:10" ht="12.75" x14ac:dyDescent="0.2">
      <c r="A203" s="623"/>
      <c r="B203" s="623"/>
      <c r="C203" s="623"/>
      <c r="D203" s="625"/>
      <c r="E203" s="625"/>
      <c r="F203" s="623"/>
      <c r="G203" s="893"/>
      <c r="H203" s="122"/>
      <c r="I203" s="55"/>
      <c r="J203" s="55"/>
    </row>
    <row r="204" spans="1:10" x14ac:dyDescent="0.2">
      <c r="A204" s="433"/>
      <c r="B204" s="433"/>
      <c r="C204" s="433"/>
      <c r="E204" s="11"/>
      <c r="F204" s="11"/>
      <c r="G204" s="11"/>
      <c r="H204" s="122"/>
      <c r="I204" s="55"/>
      <c r="J204" s="55"/>
    </row>
    <row r="205" spans="1:10" ht="12.75" x14ac:dyDescent="0.2">
      <c r="A205" s="623"/>
      <c r="B205" s="623"/>
      <c r="C205" s="623"/>
      <c r="D205" s="625"/>
      <c r="E205" s="625"/>
      <c r="F205" s="623"/>
      <c r="G205" s="893"/>
      <c r="H205" s="122"/>
      <c r="I205" s="55"/>
      <c r="J205" s="55"/>
    </row>
    <row r="206" spans="1:10" x14ac:dyDescent="0.2">
      <c r="A206" s="433"/>
      <c r="B206" s="433"/>
      <c r="C206" s="433"/>
      <c r="E206" s="11"/>
      <c r="F206" s="11"/>
      <c r="G206" s="11"/>
      <c r="H206" s="122"/>
      <c r="I206" s="55"/>
      <c r="J206" s="55"/>
    </row>
    <row r="207" spans="1:10" ht="12.75" x14ac:dyDescent="0.2">
      <c r="A207" s="623"/>
      <c r="B207" s="623"/>
      <c r="C207" s="623"/>
      <c r="D207" s="625"/>
      <c r="E207" s="625"/>
      <c r="F207" s="623"/>
      <c r="G207" s="893"/>
      <c r="H207" s="122"/>
      <c r="I207" s="55"/>
      <c r="J207" s="55"/>
    </row>
    <row r="208" spans="1:10" ht="12.75" x14ac:dyDescent="0.2">
      <c r="A208" s="894"/>
      <c r="B208" s="894"/>
      <c r="C208" s="894"/>
      <c r="D208" s="895"/>
      <c r="E208" s="895"/>
      <c r="F208" s="895"/>
      <c r="G208" s="894"/>
      <c r="H208" s="122"/>
      <c r="I208" s="55"/>
      <c r="J208" s="55"/>
    </row>
  </sheetData>
  <mergeCells count="7"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fitToHeight="0" orientation="portrait" r:id="rId1"/>
  <rowBreaks count="3" manualBreakCount="3">
    <brk id="65" max="7" man="1"/>
    <brk id="132" max="7" man="1"/>
    <brk id="17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IU61"/>
  <sheetViews>
    <sheetView workbookViewId="0"/>
  </sheetViews>
  <sheetFormatPr defaultRowHeight="12.75" x14ac:dyDescent="0.2"/>
  <cols>
    <col min="1" max="1" width="7.85546875" style="894" bestFit="1" customWidth="1"/>
    <col min="2" max="2" width="3.7109375" style="894" customWidth="1"/>
    <col min="3" max="5" width="5.42578125" style="894" customWidth="1"/>
    <col min="6" max="6" width="20.7109375" style="894" customWidth="1"/>
    <col min="7" max="7" width="27.5703125" style="894" customWidth="1"/>
    <col min="8" max="8" width="12.7109375" style="894" customWidth="1"/>
    <col min="9" max="16384" width="9.140625" style="894"/>
  </cols>
  <sheetData>
    <row r="1" spans="1:255" x14ac:dyDescent="0.2">
      <c r="H1" s="896"/>
    </row>
    <row r="2" spans="1:255" ht="18" x14ac:dyDescent="0.25">
      <c r="A2" s="2935" t="s">
        <v>146</v>
      </c>
      <c r="B2" s="2935"/>
      <c r="C2" s="2935"/>
      <c r="D2" s="2935"/>
      <c r="E2" s="2935"/>
      <c r="F2" s="2935"/>
      <c r="G2" s="2935"/>
      <c r="H2" s="2935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</row>
    <row r="4" spans="1:255" ht="15.75" x14ac:dyDescent="0.25">
      <c r="A4" s="3022" t="s">
        <v>753</v>
      </c>
      <c r="B4" s="3022"/>
      <c r="C4" s="3022"/>
      <c r="D4" s="3022"/>
      <c r="E4" s="3022"/>
      <c r="F4" s="3022"/>
      <c r="G4" s="3022"/>
      <c r="H4" s="3022"/>
    </row>
    <row r="5" spans="1:255" ht="15.75" x14ac:dyDescent="0.25">
      <c r="A5" s="897"/>
      <c r="B5" s="897"/>
      <c r="C5" s="897"/>
      <c r="D5" s="897"/>
      <c r="E5" s="897"/>
      <c r="F5" s="897"/>
      <c r="G5" s="897"/>
      <c r="H5" s="897"/>
    </row>
    <row r="6" spans="1:255" ht="15.75" x14ac:dyDescent="0.25">
      <c r="A6" s="2981" t="s">
        <v>479</v>
      </c>
      <c r="B6" s="2981"/>
      <c r="C6" s="2981"/>
      <c r="D6" s="2981"/>
      <c r="E6" s="2981"/>
      <c r="F6" s="2981"/>
      <c r="G6" s="2981"/>
      <c r="H6" s="2981"/>
    </row>
    <row r="7" spans="1:255" ht="13.5" thickBot="1" x14ac:dyDescent="0.25">
      <c r="B7" s="898"/>
      <c r="C7" s="899"/>
      <c r="D7" s="899"/>
      <c r="E7" s="899"/>
      <c r="F7" s="899"/>
      <c r="G7" s="899"/>
      <c r="H7" s="900" t="s">
        <v>754</v>
      </c>
    </row>
    <row r="8" spans="1:255" s="2169" customFormat="1" ht="13.5" thickBot="1" x14ac:dyDescent="0.25">
      <c r="A8" s="2168" t="s">
        <v>60</v>
      </c>
      <c r="B8" s="3023" t="s">
        <v>755</v>
      </c>
      <c r="C8" s="3024"/>
      <c r="D8" s="3024"/>
      <c r="E8" s="3025"/>
      <c r="F8" s="3024" t="s">
        <v>756</v>
      </c>
      <c r="G8" s="3025"/>
      <c r="H8" s="2872" t="s">
        <v>59</v>
      </c>
    </row>
    <row r="9" spans="1:255" ht="13.5" thickBot="1" x14ac:dyDescent="0.25">
      <c r="A9" s="901">
        <f>SUM(A10:A54)</f>
        <v>19500</v>
      </c>
      <c r="B9" s="902" t="s">
        <v>17</v>
      </c>
      <c r="C9" s="903" t="s">
        <v>757</v>
      </c>
      <c r="D9" s="904" t="s">
        <v>758</v>
      </c>
      <c r="E9" s="905" t="s">
        <v>759</v>
      </c>
      <c r="F9" s="3026" t="s">
        <v>760</v>
      </c>
      <c r="G9" s="3027"/>
      <c r="H9" s="901">
        <f>SUM(H10:H54)</f>
        <v>19500</v>
      </c>
      <c r="J9" s="906"/>
    </row>
    <row r="10" spans="1:255" x14ac:dyDescent="0.2">
      <c r="A10" s="907">
        <v>870</v>
      </c>
      <c r="B10" s="908" t="s">
        <v>18</v>
      </c>
      <c r="C10" s="909">
        <v>1401</v>
      </c>
      <c r="D10" s="910">
        <v>3121</v>
      </c>
      <c r="E10" s="911">
        <v>2122</v>
      </c>
      <c r="F10" s="3028" t="s">
        <v>761</v>
      </c>
      <c r="G10" s="3029"/>
      <c r="H10" s="2336">
        <v>900</v>
      </c>
      <c r="J10" s="912"/>
      <c r="K10" s="913"/>
    </row>
    <row r="11" spans="1:255" x14ac:dyDescent="0.2">
      <c r="A11" s="914">
        <v>285</v>
      </c>
      <c r="B11" s="915" t="s">
        <v>18</v>
      </c>
      <c r="C11" s="916">
        <v>1402</v>
      </c>
      <c r="D11" s="917">
        <v>3121</v>
      </c>
      <c r="E11" s="918">
        <v>2122</v>
      </c>
      <c r="F11" s="3030" t="s">
        <v>762</v>
      </c>
      <c r="G11" s="3031"/>
      <c r="H11" s="2339">
        <v>285</v>
      </c>
      <c r="J11" s="912"/>
      <c r="K11" s="913"/>
    </row>
    <row r="12" spans="1:255" x14ac:dyDescent="0.2">
      <c r="A12" s="914">
        <v>85</v>
      </c>
      <c r="B12" s="915" t="s">
        <v>18</v>
      </c>
      <c r="C12" s="916">
        <v>1403</v>
      </c>
      <c r="D12" s="917">
        <v>3121</v>
      </c>
      <c r="E12" s="918">
        <v>2122</v>
      </c>
      <c r="F12" s="3030" t="s">
        <v>763</v>
      </c>
      <c r="G12" s="3031"/>
      <c r="H12" s="2339">
        <v>81.59</v>
      </c>
      <c r="J12" s="912"/>
      <c r="K12" s="912"/>
    </row>
    <row r="13" spans="1:255" x14ac:dyDescent="0.2">
      <c r="A13" s="914">
        <v>800</v>
      </c>
      <c r="B13" s="915" t="s">
        <v>18</v>
      </c>
      <c r="C13" s="916">
        <v>1405</v>
      </c>
      <c r="D13" s="917">
        <v>3121</v>
      </c>
      <c r="E13" s="918">
        <v>2122</v>
      </c>
      <c r="F13" s="3030" t="s">
        <v>764</v>
      </c>
      <c r="G13" s="3031"/>
      <c r="H13" s="2339">
        <v>800</v>
      </c>
      <c r="J13" s="912"/>
      <c r="K13" s="912"/>
    </row>
    <row r="14" spans="1:255" x14ac:dyDescent="0.2">
      <c r="A14" s="914">
        <v>87</v>
      </c>
      <c r="B14" s="915" t="s">
        <v>18</v>
      </c>
      <c r="C14" s="916">
        <v>1406</v>
      </c>
      <c r="D14" s="917">
        <v>3121</v>
      </c>
      <c r="E14" s="918">
        <v>2122</v>
      </c>
      <c r="F14" s="3030" t="s">
        <v>765</v>
      </c>
      <c r="G14" s="3031"/>
      <c r="H14" s="2339">
        <v>79.55</v>
      </c>
      <c r="J14" s="912"/>
      <c r="K14" s="912"/>
    </row>
    <row r="15" spans="1:255" x14ac:dyDescent="0.2">
      <c r="A15" s="914">
        <v>240</v>
      </c>
      <c r="B15" s="915" t="s">
        <v>18</v>
      </c>
      <c r="C15" s="916">
        <v>1407</v>
      </c>
      <c r="D15" s="917">
        <v>3121</v>
      </c>
      <c r="E15" s="918">
        <v>2122</v>
      </c>
      <c r="F15" s="3030" t="s">
        <v>766</v>
      </c>
      <c r="G15" s="3031"/>
      <c r="H15" s="2339">
        <v>240</v>
      </c>
      <c r="J15" s="912"/>
      <c r="K15" s="912"/>
    </row>
    <row r="16" spans="1:255" x14ac:dyDescent="0.2">
      <c r="A16" s="914">
        <v>830</v>
      </c>
      <c r="B16" s="915" t="s">
        <v>18</v>
      </c>
      <c r="C16" s="916">
        <v>1409</v>
      </c>
      <c r="D16" s="917">
        <v>3121</v>
      </c>
      <c r="E16" s="918">
        <v>2122</v>
      </c>
      <c r="F16" s="3030" t="s">
        <v>767</v>
      </c>
      <c r="G16" s="3031"/>
      <c r="H16" s="2339">
        <v>830</v>
      </c>
      <c r="J16" s="912"/>
      <c r="K16" s="912"/>
    </row>
    <row r="17" spans="1:11" x14ac:dyDescent="0.2">
      <c r="A17" s="914">
        <v>280</v>
      </c>
      <c r="B17" s="915" t="s">
        <v>18</v>
      </c>
      <c r="C17" s="916">
        <v>1410</v>
      </c>
      <c r="D17" s="917">
        <v>3121</v>
      </c>
      <c r="E17" s="918">
        <v>2122</v>
      </c>
      <c r="F17" s="3030" t="s">
        <v>768</v>
      </c>
      <c r="G17" s="3031"/>
      <c r="H17" s="2339">
        <v>350</v>
      </c>
      <c r="J17" s="912"/>
      <c r="K17" s="912"/>
    </row>
    <row r="18" spans="1:11" x14ac:dyDescent="0.2">
      <c r="A18" s="914">
        <v>630</v>
      </c>
      <c r="B18" s="915" t="s">
        <v>18</v>
      </c>
      <c r="C18" s="916">
        <v>1411</v>
      </c>
      <c r="D18" s="917">
        <v>3121</v>
      </c>
      <c r="E18" s="918">
        <v>2122</v>
      </c>
      <c r="F18" s="3030" t="s">
        <v>769</v>
      </c>
      <c r="G18" s="3031"/>
      <c r="H18" s="2339">
        <v>630</v>
      </c>
      <c r="J18" s="912"/>
      <c r="K18" s="912"/>
    </row>
    <row r="19" spans="1:11" x14ac:dyDescent="0.2">
      <c r="A19" s="914">
        <v>205</v>
      </c>
      <c r="B19" s="915" t="s">
        <v>18</v>
      </c>
      <c r="C19" s="916">
        <v>1412</v>
      </c>
      <c r="D19" s="919">
        <v>3122</v>
      </c>
      <c r="E19" s="918">
        <v>2122</v>
      </c>
      <c r="F19" s="3030" t="s">
        <v>770</v>
      </c>
      <c r="G19" s="3031"/>
      <c r="H19" s="2339">
        <v>210.76</v>
      </c>
      <c r="J19" s="912"/>
      <c r="K19" s="912"/>
    </row>
    <row r="20" spans="1:11" x14ac:dyDescent="0.2">
      <c r="A20" s="914">
        <v>263</v>
      </c>
      <c r="B20" s="915" t="s">
        <v>18</v>
      </c>
      <c r="C20" s="916">
        <v>1413</v>
      </c>
      <c r="D20" s="919">
        <v>3122</v>
      </c>
      <c r="E20" s="918">
        <v>2122</v>
      </c>
      <c r="F20" s="3030" t="s">
        <v>771</v>
      </c>
      <c r="G20" s="3031"/>
      <c r="H20" s="2339">
        <v>260.55</v>
      </c>
      <c r="J20" s="912"/>
      <c r="K20" s="912"/>
    </row>
    <row r="21" spans="1:11" x14ac:dyDescent="0.2">
      <c r="A21" s="914">
        <v>303</v>
      </c>
      <c r="B21" s="915" t="s">
        <v>18</v>
      </c>
      <c r="C21" s="916">
        <v>1414</v>
      </c>
      <c r="D21" s="919">
        <v>3122</v>
      </c>
      <c r="E21" s="918">
        <v>2122</v>
      </c>
      <c r="F21" s="3030" t="s">
        <v>772</v>
      </c>
      <c r="G21" s="3031"/>
      <c r="H21" s="2339">
        <v>304</v>
      </c>
      <c r="J21" s="912"/>
      <c r="K21" s="912"/>
    </row>
    <row r="22" spans="1:11" x14ac:dyDescent="0.2">
      <c r="A22" s="914">
        <v>420</v>
      </c>
      <c r="B22" s="915" t="s">
        <v>18</v>
      </c>
      <c r="C22" s="916">
        <v>1418</v>
      </c>
      <c r="D22" s="919">
        <v>3122</v>
      </c>
      <c r="E22" s="918">
        <v>2122</v>
      </c>
      <c r="F22" s="3030" t="s">
        <v>773</v>
      </c>
      <c r="G22" s="3031"/>
      <c r="H22" s="2339">
        <v>420</v>
      </c>
      <c r="J22" s="912"/>
      <c r="K22" s="912"/>
    </row>
    <row r="23" spans="1:11" x14ac:dyDescent="0.2">
      <c r="A23" s="914">
        <v>90</v>
      </c>
      <c r="B23" s="915" t="s">
        <v>18</v>
      </c>
      <c r="C23" s="916">
        <v>1420</v>
      </c>
      <c r="D23" s="919">
        <v>3122</v>
      </c>
      <c r="E23" s="918">
        <v>2122</v>
      </c>
      <c r="F23" s="3030" t="s">
        <v>774</v>
      </c>
      <c r="G23" s="3031"/>
      <c r="H23" s="2339">
        <v>90</v>
      </c>
      <c r="J23" s="912"/>
      <c r="K23" s="912"/>
    </row>
    <row r="24" spans="1:11" x14ac:dyDescent="0.2">
      <c r="A24" s="914">
        <v>90</v>
      </c>
      <c r="B24" s="915" t="s">
        <v>18</v>
      </c>
      <c r="C24" s="916">
        <v>1421</v>
      </c>
      <c r="D24" s="919">
        <v>3122</v>
      </c>
      <c r="E24" s="918">
        <v>2122</v>
      </c>
      <c r="F24" s="3030" t="s">
        <v>775</v>
      </c>
      <c r="G24" s="3031"/>
      <c r="H24" s="2339">
        <v>90.98</v>
      </c>
      <c r="J24" s="912"/>
      <c r="K24" s="912"/>
    </row>
    <row r="25" spans="1:11" x14ac:dyDescent="0.2">
      <c r="A25" s="914">
        <v>13</v>
      </c>
      <c r="B25" s="915" t="s">
        <v>18</v>
      </c>
      <c r="C25" s="916">
        <v>1422</v>
      </c>
      <c r="D25" s="919">
        <v>3122</v>
      </c>
      <c r="E25" s="918">
        <v>2122</v>
      </c>
      <c r="F25" s="3030" t="s">
        <v>776</v>
      </c>
      <c r="G25" s="3031"/>
      <c r="H25" s="2339">
        <v>12.04</v>
      </c>
      <c r="J25" s="912"/>
      <c r="K25" s="912"/>
    </row>
    <row r="26" spans="1:11" x14ac:dyDescent="0.2">
      <c r="A26" s="914">
        <v>750</v>
      </c>
      <c r="B26" s="915" t="s">
        <v>18</v>
      </c>
      <c r="C26" s="916">
        <v>1424</v>
      </c>
      <c r="D26" s="919">
        <v>3123</v>
      </c>
      <c r="E26" s="918">
        <v>2122</v>
      </c>
      <c r="F26" s="3030" t="s">
        <v>777</v>
      </c>
      <c r="G26" s="3031"/>
      <c r="H26" s="2339">
        <v>920</v>
      </c>
      <c r="J26" s="912"/>
      <c r="K26" s="912"/>
    </row>
    <row r="27" spans="1:11" x14ac:dyDescent="0.2">
      <c r="A27" s="914">
        <v>380</v>
      </c>
      <c r="B27" s="915" t="s">
        <v>18</v>
      </c>
      <c r="C27" s="916">
        <v>1425</v>
      </c>
      <c r="D27" s="919">
        <v>3122</v>
      </c>
      <c r="E27" s="918">
        <v>2122</v>
      </c>
      <c r="F27" s="3030" t="s">
        <v>778</v>
      </c>
      <c r="G27" s="3031"/>
      <c r="H27" s="2339">
        <v>384.63</v>
      </c>
      <c r="J27" s="912"/>
      <c r="K27" s="912"/>
    </row>
    <row r="28" spans="1:11" x14ac:dyDescent="0.2">
      <c r="A28" s="914">
        <v>1015</v>
      </c>
      <c r="B28" s="915" t="s">
        <v>18</v>
      </c>
      <c r="C28" s="916">
        <v>1427</v>
      </c>
      <c r="D28" s="919">
        <v>3122</v>
      </c>
      <c r="E28" s="918">
        <v>2122</v>
      </c>
      <c r="F28" s="3030" t="s">
        <v>779</v>
      </c>
      <c r="G28" s="3031"/>
      <c r="H28" s="2339">
        <v>1014.7</v>
      </c>
      <c r="J28" s="912"/>
      <c r="K28" s="912"/>
    </row>
    <row r="29" spans="1:11" x14ac:dyDescent="0.2">
      <c r="A29" s="914">
        <v>145</v>
      </c>
      <c r="B29" s="915" t="s">
        <v>18</v>
      </c>
      <c r="C29" s="916">
        <v>1428</v>
      </c>
      <c r="D29" s="919">
        <v>3122</v>
      </c>
      <c r="E29" s="918">
        <v>2122</v>
      </c>
      <c r="F29" s="3030" t="s">
        <v>780</v>
      </c>
      <c r="G29" s="3031"/>
      <c r="H29" s="2339">
        <v>144.88999999999999</v>
      </c>
      <c r="J29" s="912"/>
      <c r="K29" s="912"/>
    </row>
    <row r="30" spans="1:11" x14ac:dyDescent="0.2">
      <c r="A30" s="914">
        <v>150</v>
      </c>
      <c r="B30" s="915" t="s">
        <v>18</v>
      </c>
      <c r="C30" s="916">
        <v>1430</v>
      </c>
      <c r="D30" s="919">
        <v>3122</v>
      </c>
      <c r="E30" s="918">
        <v>2122</v>
      </c>
      <c r="F30" s="3030" t="s">
        <v>781</v>
      </c>
      <c r="G30" s="3031"/>
      <c r="H30" s="2339">
        <v>146.22999999999999</v>
      </c>
      <c r="J30" s="912"/>
      <c r="K30" s="912"/>
    </row>
    <row r="31" spans="1:11" x14ac:dyDescent="0.2">
      <c r="A31" s="914">
        <v>34</v>
      </c>
      <c r="B31" s="915" t="s">
        <v>18</v>
      </c>
      <c r="C31" s="916">
        <v>1432</v>
      </c>
      <c r="D31" s="920">
        <v>3123</v>
      </c>
      <c r="E31" s="921">
        <v>2122</v>
      </c>
      <c r="F31" s="3032" t="s">
        <v>782</v>
      </c>
      <c r="G31" s="3033"/>
      <c r="H31" s="2339">
        <v>34</v>
      </c>
      <c r="J31" s="912"/>
      <c r="K31" s="912"/>
    </row>
    <row r="32" spans="1:11" x14ac:dyDescent="0.2">
      <c r="A32" s="914">
        <v>1070.4000000000001</v>
      </c>
      <c r="B32" s="915" t="s">
        <v>18</v>
      </c>
      <c r="C32" s="916">
        <v>1433</v>
      </c>
      <c r="D32" s="920">
        <v>3123</v>
      </c>
      <c r="E32" s="921">
        <v>2122</v>
      </c>
      <c r="F32" s="3032" t="s">
        <v>783</v>
      </c>
      <c r="G32" s="3033"/>
      <c r="H32" s="2339">
        <v>1030</v>
      </c>
      <c r="J32" s="912"/>
      <c r="K32" s="912"/>
    </row>
    <row r="33" spans="1:11" x14ac:dyDescent="0.2">
      <c r="A33" s="914">
        <v>300</v>
      </c>
      <c r="B33" s="915" t="s">
        <v>18</v>
      </c>
      <c r="C33" s="916">
        <v>1434</v>
      </c>
      <c r="D33" s="920">
        <v>3123</v>
      </c>
      <c r="E33" s="921">
        <v>2122</v>
      </c>
      <c r="F33" s="3032" t="s">
        <v>784</v>
      </c>
      <c r="G33" s="3033"/>
      <c r="H33" s="2339">
        <v>299.38</v>
      </c>
      <c r="J33" s="912"/>
      <c r="K33" s="912"/>
    </row>
    <row r="34" spans="1:11" x14ac:dyDescent="0.2">
      <c r="A34" s="914">
        <v>710</v>
      </c>
      <c r="B34" s="915" t="s">
        <v>18</v>
      </c>
      <c r="C34" s="916">
        <v>1436</v>
      </c>
      <c r="D34" s="920">
        <v>3123</v>
      </c>
      <c r="E34" s="921">
        <v>2122</v>
      </c>
      <c r="F34" s="3032" t="s">
        <v>785</v>
      </c>
      <c r="G34" s="3033"/>
      <c r="H34" s="2339">
        <v>710</v>
      </c>
      <c r="J34" s="912"/>
      <c r="K34" s="912"/>
    </row>
    <row r="35" spans="1:11" x14ac:dyDescent="0.2">
      <c r="A35" s="914">
        <v>1800</v>
      </c>
      <c r="B35" s="915" t="s">
        <v>18</v>
      </c>
      <c r="C35" s="916">
        <v>1437</v>
      </c>
      <c r="D35" s="920">
        <v>3123</v>
      </c>
      <c r="E35" s="921">
        <v>2122</v>
      </c>
      <c r="F35" s="3032" t="s">
        <v>786</v>
      </c>
      <c r="G35" s="3033"/>
      <c r="H35" s="2339">
        <v>1800</v>
      </c>
      <c r="J35" s="912"/>
      <c r="K35" s="912"/>
    </row>
    <row r="36" spans="1:11" x14ac:dyDescent="0.2">
      <c r="A36" s="914">
        <v>205</v>
      </c>
      <c r="B36" s="915" t="s">
        <v>18</v>
      </c>
      <c r="C36" s="916">
        <v>1438</v>
      </c>
      <c r="D36" s="920">
        <v>3123</v>
      </c>
      <c r="E36" s="921">
        <v>2122</v>
      </c>
      <c r="F36" s="3032" t="s">
        <v>787</v>
      </c>
      <c r="G36" s="3033"/>
      <c r="H36" s="2339">
        <v>230</v>
      </c>
      <c r="J36" s="912"/>
      <c r="K36" s="912"/>
    </row>
    <row r="37" spans="1:11" x14ac:dyDescent="0.2">
      <c r="A37" s="914">
        <v>450</v>
      </c>
      <c r="B37" s="915" t="s">
        <v>18</v>
      </c>
      <c r="C37" s="916">
        <v>1440</v>
      </c>
      <c r="D37" s="920">
        <v>3123</v>
      </c>
      <c r="E37" s="921">
        <v>2122</v>
      </c>
      <c r="F37" s="3032" t="s">
        <v>788</v>
      </c>
      <c r="G37" s="3033"/>
      <c r="H37" s="2339">
        <v>450</v>
      </c>
      <c r="J37" s="912"/>
      <c r="K37" s="912"/>
    </row>
    <row r="38" spans="1:11" x14ac:dyDescent="0.2">
      <c r="A38" s="914">
        <v>1360</v>
      </c>
      <c r="B38" s="915" t="s">
        <v>18</v>
      </c>
      <c r="C38" s="916">
        <v>1442</v>
      </c>
      <c r="D38" s="920">
        <v>3123</v>
      </c>
      <c r="E38" s="921">
        <v>2122</v>
      </c>
      <c r="F38" s="3032" t="s">
        <v>789</v>
      </c>
      <c r="G38" s="3033"/>
      <c r="H38" s="2339">
        <v>1200</v>
      </c>
      <c r="J38" s="912"/>
      <c r="K38" s="912"/>
    </row>
    <row r="39" spans="1:11" x14ac:dyDescent="0.2">
      <c r="A39" s="914">
        <v>550</v>
      </c>
      <c r="B39" s="915" t="s">
        <v>18</v>
      </c>
      <c r="C39" s="916">
        <v>1443</v>
      </c>
      <c r="D39" s="920">
        <v>3123</v>
      </c>
      <c r="E39" s="921">
        <v>2122</v>
      </c>
      <c r="F39" s="3032" t="s">
        <v>790</v>
      </c>
      <c r="G39" s="3033"/>
      <c r="H39" s="2339">
        <v>546.41</v>
      </c>
      <c r="J39" s="912"/>
      <c r="K39" s="912"/>
    </row>
    <row r="40" spans="1:11" x14ac:dyDescent="0.2">
      <c r="A40" s="914">
        <v>1100</v>
      </c>
      <c r="B40" s="915" t="s">
        <v>18</v>
      </c>
      <c r="C40" s="916">
        <v>1448</v>
      </c>
      <c r="D40" s="920">
        <v>3123</v>
      </c>
      <c r="E40" s="921">
        <v>2122</v>
      </c>
      <c r="F40" s="3032" t="s">
        <v>791</v>
      </c>
      <c r="G40" s="3033"/>
      <c r="H40" s="2339">
        <v>1000</v>
      </c>
      <c r="J40" s="912"/>
      <c r="K40" s="912"/>
    </row>
    <row r="41" spans="1:11" x14ac:dyDescent="0.2">
      <c r="A41" s="914">
        <v>1790</v>
      </c>
      <c r="B41" s="915" t="s">
        <v>18</v>
      </c>
      <c r="C41" s="916">
        <v>1450</v>
      </c>
      <c r="D41" s="920">
        <v>3124</v>
      </c>
      <c r="E41" s="921">
        <v>2122</v>
      </c>
      <c r="F41" s="3032" t="s">
        <v>792</v>
      </c>
      <c r="G41" s="3033"/>
      <c r="H41" s="2339">
        <v>1800</v>
      </c>
      <c r="J41" s="912"/>
      <c r="K41" s="912"/>
    </row>
    <row r="42" spans="1:11" x14ac:dyDescent="0.2">
      <c r="A42" s="914">
        <v>178</v>
      </c>
      <c r="B42" s="922" t="s">
        <v>18</v>
      </c>
      <c r="C42" s="919">
        <v>1452</v>
      </c>
      <c r="D42" s="920">
        <v>3122</v>
      </c>
      <c r="E42" s="923">
        <v>2122</v>
      </c>
      <c r="F42" s="3034" t="s">
        <v>793</v>
      </c>
      <c r="G42" s="3035"/>
      <c r="H42" s="2339">
        <v>200</v>
      </c>
      <c r="J42" s="912"/>
      <c r="K42" s="912"/>
    </row>
    <row r="43" spans="1:11" x14ac:dyDescent="0.2">
      <c r="A43" s="914">
        <v>770</v>
      </c>
      <c r="B43" s="922" t="s">
        <v>18</v>
      </c>
      <c r="C43" s="919">
        <v>1455</v>
      </c>
      <c r="D43" s="920">
        <v>3113</v>
      </c>
      <c r="E43" s="923">
        <v>2122</v>
      </c>
      <c r="F43" s="3034" t="s">
        <v>794</v>
      </c>
      <c r="G43" s="3035"/>
      <c r="H43" s="2339">
        <v>772.31</v>
      </c>
      <c r="J43" s="912"/>
      <c r="K43" s="912"/>
    </row>
    <row r="44" spans="1:11" x14ac:dyDescent="0.2">
      <c r="A44" s="914">
        <v>120</v>
      </c>
      <c r="B44" s="915" t="s">
        <v>18</v>
      </c>
      <c r="C44" s="916">
        <v>1456</v>
      </c>
      <c r="D44" s="920">
        <v>3113</v>
      </c>
      <c r="E44" s="921">
        <v>2122</v>
      </c>
      <c r="F44" s="3032" t="s">
        <v>795</v>
      </c>
      <c r="G44" s="3033"/>
      <c r="H44" s="2339">
        <v>120</v>
      </c>
      <c r="J44" s="912"/>
      <c r="K44" s="912"/>
    </row>
    <row r="45" spans="1:11" x14ac:dyDescent="0.2">
      <c r="A45" s="914">
        <v>33</v>
      </c>
      <c r="B45" s="915" t="s">
        <v>18</v>
      </c>
      <c r="C45" s="916">
        <v>1462</v>
      </c>
      <c r="D45" s="920">
        <v>3113</v>
      </c>
      <c r="E45" s="921">
        <v>2122</v>
      </c>
      <c r="F45" s="3032" t="s">
        <v>796</v>
      </c>
      <c r="G45" s="3033"/>
      <c r="H45" s="2339">
        <v>32.92</v>
      </c>
      <c r="J45" s="912"/>
      <c r="K45" s="912"/>
    </row>
    <row r="46" spans="1:11" x14ac:dyDescent="0.2">
      <c r="A46" s="914">
        <v>19</v>
      </c>
      <c r="B46" s="915" t="s">
        <v>18</v>
      </c>
      <c r="C46" s="916">
        <v>1469</v>
      </c>
      <c r="D46" s="920">
        <v>3114</v>
      </c>
      <c r="E46" s="921">
        <v>2122</v>
      </c>
      <c r="F46" s="3034" t="s">
        <v>797</v>
      </c>
      <c r="G46" s="3035"/>
      <c r="H46" s="2339">
        <v>18.54</v>
      </c>
      <c r="J46" s="912"/>
      <c r="K46" s="912"/>
    </row>
    <row r="47" spans="1:11" x14ac:dyDescent="0.2">
      <c r="A47" s="914">
        <v>23.5</v>
      </c>
      <c r="B47" s="915" t="s">
        <v>18</v>
      </c>
      <c r="C47" s="916">
        <v>1470</v>
      </c>
      <c r="D47" s="920">
        <v>3133</v>
      </c>
      <c r="E47" s="921">
        <v>2122</v>
      </c>
      <c r="F47" s="3032" t="s">
        <v>798</v>
      </c>
      <c r="G47" s="3033"/>
      <c r="H47" s="2339">
        <v>23.48</v>
      </c>
      <c r="J47" s="912"/>
      <c r="K47" s="912"/>
    </row>
    <row r="48" spans="1:11" x14ac:dyDescent="0.2">
      <c r="A48" s="914">
        <v>620</v>
      </c>
      <c r="B48" s="915" t="s">
        <v>18</v>
      </c>
      <c r="C48" s="916">
        <v>1471</v>
      </c>
      <c r="D48" s="920">
        <v>3133</v>
      </c>
      <c r="E48" s="921">
        <v>2122</v>
      </c>
      <c r="F48" s="3032" t="s">
        <v>799</v>
      </c>
      <c r="G48" s="3033"/>
      <c r="H48" s="2339">
        <v>600</v>
      </c>
      <c r="J48" s="912"/>
      <c r="K48" s="912"/>
    </row>
    <row r="49" spans="1:11" x14ac:dyDescent="0.2">
      <c r="A49" s="914">
        <v>92</v>
      </c>
      <c r="B49" s="915" t="s">
        <v>18</v>
      </c>
      <c r="C49" s="916">
        <v>1472</v>
      </c>
      <c r="D49" s="920">
        <v>3133</v>
      </c>
      <c r="E49" s="921">
        <v>2122</v>
      </c>
      <c r="F49" s="3032" t="s">
        <v>800</v>
      </c>
      <c r="G49" s="3033"/>
      <c r="H49" s="2339">
        <v>91.64</v>
      </c>
      <c r="J49" s="912"/>
      <c r="K49" s="912"/>
    </row>
    <row r="50" spans="1:11" x14ac:dyDescent="0.2">
      <c r="A50" s="914">
        <v>40</v>
      </c>
      <c r="B50" s="915" t="s">
        <v>18</v>
      </c>
      <c r="C50" s="916">
        <v>1473</v>
      </c>
      <c r="D50" s="920">
        <v>3133</v>
      </c>
      <c r="E50" s="921">
        <v>2122</v>
      </c>
      <c r="F50" s="3032" t="s">
        <v>801</v>
      </c>
      <c r="G50" s="3033"/>
      <c r="H50" s="2339">
        <v>47.51</v>
      </c>
      <c r="J50" s="912"/>
      <c r="K50" s="912"/>
    </row>
    <row r="51" spans="1:11" x14ac:dyDescent="0.2">
      <c r="A51" s="914">
        <v>34</v>
      </c>
      <c r="B51" s="915" t="s">
        <v>18</v>
      </c>
      <c r="C51" s="916">
        <v>1474</v>
      </c>
      <c r="D51" s="920">
        <v>3133</v>
      </c>
      <c r="E51" s="921">
        <v>2122</v>
      </c>
      <c r="F51" s="3032" t="s">
        <v>802</v>
      </c>
      <c r="G51" s="3033"/>
      <c r="H51" s="2339">
        <v>31.9</v>
      </c>
      <c r="J51" s="912"/>
      <c r="K51" s="912"/>
    </row>
    <row r="52" spans="1:11" x14ac:dyDescent="0.2">
      <c r="A52" s="914">
        <v>245</v>
      </c>
      <c r="B52" s="915" t="s">
        <v>18</v>
      </c>
      <c r="C52" s="916">
        <v>1475</v>
      </c>
      <c r="D52" s="920">
        <v>3133</v>
      </c>
      <c r="E52" s="921">
        <v>2122</v>
      </c>
      <c r="F52" s="3032" t="s">
        <v>803</v>
      </c>
      <c r="G52" s="3033"/>
      <c r="H52" s="2339">
        <v>244.66</v>
      </c>
      <c r="J52" s="912"/>
      <c r="K52" s="912"/>
    </row>
    <row r="53" spans="1:11" x14ac:dyDescent="0.2">
      <c r="A53" s="914">
        <v>20</v>
      </c>
      <c r="B53" s="915" t="s">
        <v>18</v>
      </c>
      <c r="C53" s="916">
        <v>1476</v>
      </c>
      <c r="D53" s="920">
        <v>3133</v>
      </c>
      <c r="E53" s="921">
        <v>2122</v>
      </c>
      <c r="F53" s="3032" t="s">
        <v>804</v>
      </c>
      <c r="G53" s="3033"/>
      <c r="H53" s="2339">
        <v>17.25</v>
      </c>
      <c r="J53" s="912"/>
      <c r="K53" s="912"/>
    </row>
    <row r="54" spans="1:11" ht="13.5" thickBot="1" x14ac:dyDescent="0.25">
      <c r="A54" s="924">
        <v>5.0999999999999996</v>
      </c>
      <c r="B54" s="925" t="s">
        <v>18</v>
      </c>
      <c r="C54" s="926">
        <v>1492</v>
      </c>
      <c r="D54" s="927">
        <v>3146</v>
      </c>
      <c r="E54" s="928">
        <v>2122</v>
      </c>
      <c r="F54" s="3036" t="s">
        <v>805</v>
      </c>
      <c r="G54" s="3037"/>
      <c r="H54" s="2873">
        <v>5.08</v>
      </c>
      <c r="J54" s="912"/>
      <c r="K54" s="912"/>
    </row>
    <row r="55" spans="1:11" x14ac:dyDescent="0.2">
      <c r="B55" s="929"/>
      <c r="C55" s="930"/>
      <c r="D55" s="931"/>
      <c r="E55" s="932"/>
      <c r="F55" s="933"/>
      <c r="G55" s="933"/>
      <c r="H55" s="934"/>
    </row>
    <row r="56" spans="1:11" x14ac:dyDescent="0.2">
      <c r="A56" s="623"/>
      <c r="B56" s="623"/>
      <c r="C56" s="623"/>
      <c r="D56" s="2170"/>
      <c r="E56" s="2170"/>
      <c r="F56" s="2170"/>
      <c r="G56" s="11"/>
    </row>
    <row r="57" spans="1:11" x14ac:dyDescent="0.2">
      <c r="A57" s="433"/>
      <c r="B57" s="433"/>
      <c r="C57" s="433"/>
      <c r="D57" s="11"/>
      <c r="E57" s="11"/>
      <c r="G57" s="11"/>
    </row>
    <row r="58" spans="1:11" x14ac:dyDescent="0.2">
      <c r="A58" s="623"/>
      <c r="B58" s="623"/>
      <c r="C58" s="623"/>
      <c r="D58" s="2170"/>
      <c r="E58" s="2170"/>
      <c r="F58" s="2170"/>
      <c r="G58" s="11"/>
    </row>
    <row r="59" spans="1:11" x14ac:dyDescent="0.2">
      <c r="A59" s="433"/>
      <c r="B59" s="433"/>
      <c r="C59" s="433"/>
      <c r="D59" s="11"/>
      <c r="E59" s="11"/>
      <c r="G59" s="11"/>
    </row>
    <row r="60" spans="1:11" x14ac:dyDescent="0.2">
      <c r="A60" s="623"/>
      <c r="B60" s="623"/>
      <c r="C60" s="623"/>
      <c r="D60" s="2170"/>
      <c r="E60" s="2170"/>
      <c r="F60" s="2170"/>
      <c r="G60" s="11"/>
    </row>
    <row r="61" spans="1:11" x14ac:dyDescent="0.2">
      <c r="D61" s="895"/>
      <c r="E61" s="895"/>
      <c r="F61" s="895"/>
    </row>
  </sheetData>
  <mergeCells count="51">
    <mergeCell ref="F52:G52"/>
    <mergeCell ref="F53:G53"/>
    <mergeCell ref="F54:G54"/>
    <mergeCell ref="F46:G46"/>
    <mergeCell ref="F47:G47"/>
    <mergeCell ref="F48:G48"/>
    <mergeCell ref="F49:G49"/>
    <mergeCell ref="F50:G50"/>
    <mergeCell ref="F51:G51"/>
    <mergeCell ref="F40:G40"/>
    <mergeCell ref="F41:G41"/>
    <mergeCell ref="F42:G42"/>
    <mergeCell ref="F43:G43"/>
    <mergeCell ref="F44:G44"/>
    <mergeCell ref="F45:G45"/>
    <mergeCell ref="F34:G34"/>
    <mergeCell ref="F35:G35"/>
    <mergeCell ref="F36:G36"/>
    <mergeCell ref="F37:G37"/>
    <mergeCell ref="F38:G38"/>
    <mergeCell ref="F39:G39"/>
    <mergeCell ref="F28:G28"/>
    <mergeCell ref="F29:G29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F27:G27"/>
    <mergeCell ref="F16:G16"/>
    <mergeCell ref="F17:G17"/>
    <mergeCell ref="F18:G18"/>
    <mergeCell ref="F19:G19"/>
    <mergeCell ref="F20:G20"/>
    <mergeCell ref="F21:G21"/>
    <mergeCell ref="F10:G10"/>
    <mergeCell ref="F11:G11"/>
    <mergeCell ref="F12:G12"/>
    <mergeCell ref="F13:G13"/>
    <mergeCell ref="F14:G14"/>
    <mergeCell ref="F15:G15"/>
    <mergeCell ref="A2:H2"/>
    <mergeCell ref="A4:H4"/>
    <mergeCell ref="A6:H6"/>
    <mergeCell ref="B8:E8"/>
    <mergeCell ref="F8:G8"/>
    <mergeCell ref="F9:G9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L124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42578125" style="11" customWidth="1"/>
    <col min="2" max="2" width="3.5703125" style="12" customWidth="1"/>
    <col min="3" max="3" width="10" style="11" customWidth="1"/>
    <col min="4" max="4" width="45.140625" style="11" customWidth="1"/>
    <col min="5" max="5" width="11.28515625" style="11" customWidth="1"/>
    <col min="6" max="6" width="10.85546875" style="11" customWidth="1"/>
    <col min="7" max="7" width="10.140625" style="11" customWidth="1"/>
    <col min="8" max="8" width="12.28515625" style="12" customWidth="1"/>
    <col min="9" max="9" width="9.140625" style="11"/>
    <col min="10" max="11" width="9.5703125" style="11" bestFit="1" customWidth="1"/>
    <col min="12" max="16384" width="9.140625" style="11"/>
  </cols>
  <sheetData>
    <row r="1" spans="1:12" ht="18" customHeight="1" x14ac:dyDescent="0.25">
      <c r="A1" s="2935" t="s">
        <v>146</v>
      </c>
      <c r="B1" s="2935"/>
      <c r="C1" s="2935"/>
      <c r="D1" s="2935"/>
      <c r="E1" s="2935"/>
      <c r="F1" s="2935"/>
      <c r="G1" s="2935"/>
      <c r="H1" s="2935"/>
      <c r="I1" s="952"/>
    </row>
    <row r="2" spans="1:12" ht="12.75" customHeight="1" x14ac:dyDescent="0.2"/>
    <row r="3" spans="1:12" s="1" customFormat="1" ht="15.75" x14ac:dyDescent="0.25">
      <c r="A3" s="2981" t="s">
        <v>806</v>
      </c>
      <c r="B3" s="2981"/>
      <c r="C3" s="2981"/>
      <c r="D3" s="2981"/>
      <c r="E3" s="2981"/>
      <c r="F3" s="2981"/>
      <c r="G3" s="2981"/>
      <c r="H3" s="2981"/>
      <c r="I3" s="116"/>
    </row>
    <row r="4" spans="1:12" s="1" customFormat="1" ht="9" customHeight="1" x14ac:dyDescent="0.25">
      <c r="B4" s="44"/>
      <c r="C4" s="44"/>
      <c r="D4" s="44"/>
      <c r="E4" s="44"/>
      <c r="F4" s="44"/>
      <c r="G4" s="44"/>
      <c r="H4" s="44"/>
    </row>
    <row r="5" spans="1:12" s="4" customFormat="1" ht="15.75" customHeight="1" x14ac:dyDescent="0.2">
      <c r="B5" s="24"/>
      <c r="C5" s="3001" t="s">
        <v>61</v>
      </c>
      <c r="D5" s="3001"/>
      <c r="E5" s="3001"/>
      <c r="F5" s="37"/>
      <c r="G5" s="37"/>
      <c r="H5" s="37"/>
    </row>
    <row r="6" spans="1:12" s="6" customFormat="1" ht="12" thickBot="1" x14ac:dyDescent="0.25">
      <c r="B6" s="5"/>
      <c r="C6" s="5"/>
      <c r="D6" s="5"/>
      <c r="E6" s="7" t="s">
        <v>12</v>
      </c>
      <c r="F6" s="7"/>
      <c r="G6" s="10"/>
    </row>
    <row r="7" spans="1:12" s="9" customFormat="1" ht="12.75" customHeight="1" x14ac:dyDescent="0.2">
      <c r="B7" s="3002"/>
      <c r="C7" s="3003" t="s">
        <v>0</v>
      </c>
      <c r="D7" s="3005" t="s">
        <v>1</v>
      </c>
      <c r="E7" s="3007" t="s">
        <v>62</v>
      </c>
      <c r="F7" s="124"/>
      <c r="G7" s="8"/>
      <c r="H7" s="8"/>
      <c r="I7" s="8"/>
      <c r="J7" s="8"/>
      <c r="K7" s="8"/>
      <c r="L7" s="8"/>
    </row>
    <row r="8" spans="1:12" s="6" customFormat="1" ht="9" customHeight="1" thickBot="1" x14ac:dyDescent="0.25">
      <c r="B8" s="3002"/>
      <c r="C8" s="3004"/>
      <c r="D8" s="3006"/>
      <c r="E8" s="3008"/>
      <c r="F8" s="124"/>
      <c r="H8" s="217"/>
    </row>
    <row r="9" spans="1:12" s="6" customFormat="1" ht="12.75" customHeight="1" thickBot="1" x14ac:dyDescent="0.25">
      <c r="B9" s="45"/>
      <c r="C9" s="36" t="s">
        <v>2</v>
      </c>
      <c r="D9" s="32" t="s">
        <v>7</v>
      </c>
      <c r="E9" s="34">
        <f>SUM(E10:E14)</f>
        <v>200153.24000000002</v>
      </c>
      <c r="F9" s="40"/>
      <c r="H9" s="217"/>
      <c r="I9" s="217"/>
    </row>
    <row r="10" spans="1:12" s="13" customFormat="1" ht="12.75" customHeight="1" x14ac:dyDescent="0.2">
      <c r="B10" s="43"/>
      <c r="C10" s="220" t="s">
        <v>482</v>
      </c>
      <c r="D10" s="221" t="s">
        <v>483</v>
      </c>
      <c r="E10" s="226">
        <f>H28</f>
        <v>167624.64000000001</v>
      </c>
      <c r="F10" s="42"/>
      <c r="J10" s="953"/>
      <c r="K10" s="954"/>
    </row>
    <row r="11" spans="1:12" s="13" customFormat="1" ht="12.75" customHeight="1" x14ac:dyDescent="0.2">
      <c r="B11" s="43"/>
      <c r="C11" s="46" t="s">
        <v>3</v>
      </c>
      <c r="D11" s="22" t="s">
        <v>6</v>
      </c>
      <c r="E11" s="60">
        <f>F53</f>
        <v>2725</v>
      </c>
      <c r="F11" s="42"/>
      <c r="G11" s="25"/>
      <c r="J11" s="953"/>
      <c r="K11" s="954"/>
    </row>
    <row r="12" spans="1:12" s="13" customFormat="1" ht="12.75" customHeight="1" x14ac:dyDescent="0.2">
      <c r="B12" s="43"/>
      <c r="C12" s="46" t="s">
        <v>152</v>
      </c>
      <c r="D12" s="22" t="s">
        <v>153</v>
      </c>
      <c r="E12" s="226">
        <f>F92</f>
        <v>15030</v>
      </c>
      <c r="F12" s="42"/>
      <c r="J12" s="953"/>
      <c r="K12" s="954"/>
    </row>
    <row r="13" spans="1:12" s="13" customFormat="1" ht="12.75" customHeight="1" x14ac:dyDescent="0.2">
      <c r="B13" s="43"/>
      <c r="C13" s="47" t="s">
        <v>4</v>
      </c>
      <c r="D13" s="17" t="s">
        <v>8</v>
      </c>
      <c r="E13" s="61">
        <f>F104</f>
        <v>10500</v>
      </c>
      <c r="F13" s="123"/>
      <c r="J13" s="953"/>
      <c r="K13" s="954"/>
    </row>
    <row r="14" spans="1:12" s="13" customFormat="1" ht="12.75" customHeight="1" thickBot="1" x14ac:dyDescent="0.25">
      <c r="B14" s="43"/>
      <c r="C14" s="48" t="s">
        <v>5</v>
      </c>
      <c r="D14" s="49" t="s">
        <v>9</v>
      </c>
      <c r="E14" s="227">
        <f>F113</f>
        <v>4273.6000000000004</v>
      </c>
      <c r="F14" s="123"/>
      <c r="J14" s="955"/>
      <c r="K14" s="954"/>
    </row>
    <row r="15" spans="1:12" ht="16.5" customHeight="1" x14ac:dyDescent="0.2">
      <c r="J15" s="956"/>
    </row>
    <row r="16" spans="1:12" ht="12" customHeight="1" x14ac:dyDescent="0.2">
      <c r="J16" s="12"/>
    </row>
    <row r="17" spans="1:10" ht="18.75" customHeight="1" x14ac:dyDescent="0.25">
      <c r="B17" s="3038" t="s">
        <v>807</v>
      </c>
      <c r="C17" s="3038"/>
      <c r="D17" s="3038"/>
      <c r="E17" s="3038"/>
      <c r="F17" s="3038"/>
      <c r="G17" s="3038"/>
      <c r="H17" s="51"/>
    </row>
    <row r="18" spans="1:10" ht="12" customHeight="1" thickBot="1" x14ac:dyDescent="0.25">
      <c r="B18" s="5"/>
      <c r="C18" s="5"/>
      <c r="D18" s="5"/>
      <c r="E18" s="7"/>
      <c r="F18" s="7"/>
      <c r="G18" s="7" t="s">
        <v>12</v>
      </c>
      <c r="H18" s="10"/>
    </row>
    <row r="19" spans="1:10" ht="18.75" thickBot="1" x14ac:dyDescent="0.25">
      <c r="A19" s="936" t="s">
        <v>60</v>
      </c>
      <c r="B19" s="201" t="s">
        <v>16</v>
      </c>
      <c r="C19" s="204" t="s">
        <v>808</v>
      </c>
      <c r="D19" s="199" t="s">
        <v>486</v>
      </c>
      <c r="E19" s="197" t="s">
        <v>142</v>
      </c>
      <c r="F19" s="937" t="s">
        <v>59</v>
      </c>
      <c r="G19" s="944" t="s">
        <v>22</v>
      </c>
      <c r="H19" s="11"/>
    </row>
    <row r="20" spans="1:10" s="507" customFormat="1" ht="15" customHeight="1" thickBot="1" x14ac:dyDescent="0.25">
      <c r="A20" s="34">
        <f>A21</f>
        <v>0</v>
      </c>
      <c r="B20" s="36" t="s">
        <v>17</v>
      </c>
      <c r="C20" s="35" t="s">
        <v>15</v>
      </c>
      <c r="D20" s="32" t="s">
        <v>19</v>
      </c>
      <c r="E20" s="34">
        <v>0</v>
      </c>
      <c r="F20" s="34">
        <f>F21</f>
        <v>0</v>
      </c>
      <c r="G20" s="31" t="s">
        <v>14</v>
      </c>
    </row>
    <row r="21" spans="1:10" s="507" customFormat="1" ht="14.25" customHeight="1" x14ac:dyDescent="0.2">
      <c r="A21" s="478">
        <v>0</v>
      </c>
      <c r="B21" s="957" t="s">
        <v>14</v>
      </c>
      <c r="C21" s="958" t="s">
        <v>14</v>
      </c>
      <c r="D21" s="959" t="s">
        <v>487</v>
      </c>
      <c r="E21" s="480">
        <v>0</v>
      </c>
      <c r="F21" s="481">
        <f>SUM(F22:F22)</f>
        <v>0</v>
      </c>
      <c r="G21" s="30" t="s">
        <v>14</v>
      </c>
    </row>
    <row r="22" spans="1:10" s="507" customFormat="1" ht="13.5" customHeight="1" thickBot="1" x14ac:dyDescent="0.25">
      <c r="A22" s="59"/>
      <c r="B22" s="960" t="s">
        <v>18</v>
      </c>
      <c r="C22" s="961"/>
      <c r="D22" s="962"/>
      <c r="E22" s="126"/>
      <c r="F22" s="190"/>
      <c r="G22" s="58"/>
    </row>
    <row r="23" spans="1:10" s="507" customFormat="1" x14ac:dyDescent="0.2">
      <c r="B23" s="506"/>
      <c r="H23" s="506"/>
    </row>
    <row r="24" spans="1:10" s="507" customFormat="1" x14ac:dyDescent="0.2">
      <c r="B24" s="506"/>
      <c r="H24" s="506"/>
    </row>
    <row r="25" spans="1:10" ht="18.75" customHeight="1" x14ac:dyDescent="0.25">
      <c r="B25" s="3038" t="s">
        <v>809</v>
      </c>
      <c r="C25" s="3038"/>
      <c r="D25" s="3038"/>
      <c r="E25" s="3038"/>
      <c r="F25" s="3038"/>
      <c r="G25" s="3038"/>
      <c r="H25" s="963"/>
      <c r="I25" s="964"/>
    </row>
    <row r="26" spans="1:10" ht="12.75" customHeight="1" thickBot="1" x14ac:dyDescent="0.25">
      <c r="B26" s="5"/>
      <c r="C26" s="5"/>
      <c r="D26" s="5"/>
      <c r="E26" s="5"/>
      <c r="F26" s="5"/>
      <c r="G26" s="5"/>
      <c r="H26" s="7" t="s">
        <v>12</v>
      </c>
    </row>
    <row r="27" spans="1:10" ht="23.25" thickBot="1" x14ac:dyDescent="0.25">
      <c r="A27" s="445" t="s">
        <v>60</v>
      </c>
      <c r="B27" s="2599" t="s">
        <v>13</v>
      </c>
      <c r="C27" s="2600" t="s">
        <v>810</v>
      </c>
      <c r="D27" s="2439" t="s">
        <v>502</v>
      </c>
      <c r="E27" s="2601" t="s">
        <v>503</v>
      </c>
      <c r="F27" s="2601" t="s">
        <v>504</v>
      </c>
      <c r="G27" s="2602" t="s">
        <v>142</v>
      </c>
      <c r="H27" s="2603" t="s">
        <v>59</v>
      </c>
    </row>
    <row r="28" spans="1:10" ht="15" customHeight="1" thickBot="1" x14ac:dyDescent="0.25">
      <c r="A28" s="965">
        <f>SUM(A29:A47)</f>
        <v>136500</v>
      </c>
      <c r="B28" s="2595" t="s">
        <v>17</v>
      </c>
      <c r="C28" s="2596" t="s">
        <v>505</v>
      </c>
      <c r="D28" s="2597" t="s">
        <v>19</v>
      </c>
      <c r="E28" s="2598">
        <f>SUM(E29:E47)</f>
        <v>152178.64000000001</v>
      </c>
      <c r="F28" s="2598">
        <f>SUM(F29:F47)</f>
        <v>15446</v>
      </c>
      <c r="G28" s="965">
        <f>SUM(G29:G47)</f>
        <v>167624.64000000001</v>
      </c>
      <c r="H28" s="966">
        <v>167624.64000000001</v>
      </c>
      <c r="J28" s="181"/>
    </row>
    <row r="29" spans="1:10" ht="13.5" customHeight="1" x14ac:dyDescent="0.2">
      <c r="A29" s="967">
        <v>12400</v>
      </c>
      <c r="B29" s="968" t="s">
        <v>18</v>
      </c>
      <c r="C29" s="969">
        <v>1501</v>
      </c>
      <c r="D29" s="970" t="s">
        <v>811</v>
      </c>
      <c r="E29" s="971">
        <v>16637</v>
      </c>
      <c r="F29" s="972">
        <v>1494</v>
      </c>
      <c r="G29" s="973">
        <f>E29+F29</f>
        <v>18131</v>
      </c>
      <c r="H29" s="974">
        <v>18131</v>
      </c>
      <c r="I29" s="975"/>
      <c r="J29" s="975"/>
    </row>
    <row r="30" spans="1:10" ht="12.75" customHeight="1" x14ac:dyDescent="0.2">
      <c r="A30" s="976">
        <v>4800</v>
      </c>
      <c r="B30" s="715" t="s">
        <v>18</v>
      </c>
      <c r="C30" s="708">
        <v>1502</v>
      </c>
      <c r="D30" s="504" t="s">
        <v>812</v>
      </c>
      <c r="E30" s="977">
        <v>5857</v>
      </c>
      <c r="F30" s="978">
        <v>123</v>
      </c>
      <c r="G30" s="979">
        <f t="shared" ref="G30:G47" si="0">E30+F30</f>
        <v>5980</v>
      </c>
      <c r="H30" s="980">
        <v>5980</v>
      </c>
      <c r="J30" s="975"/>
    </row>
    <row r="31" spans="1:10" ht="12.75" customHeight="1" x14ac:dyDescent="0.2">
      <c r="A31" s="976">
        <v>6876</v>
      </c>
      <c r="B31" s="715" t="s">
        <v>18</v>
      </c>
      <c r="C31" s="708">
        <v>1504</v>
      </c>
      <c r="D31" s="504" t="s">
        <v>813</v>
      </c>
      <c r="E31" s="977">
        <v>6182</v>
      </c>
      <c r="F31" s="981">
        <v>645</v>
      </c>
      <c r="G31" s="979">
        <f t="shared" si="0"/>
        <v>6827</v>
      </c>
      <c r="H31" s="980">
        <v>6827</v>
      </c>
      <c r="J31" s="975"/>
    </row>
    <row r="32" spans="1:10" ht="12.75" customHeight="1" x14ac:dyDescent="0.2">
      <c r="A32" s="976">
        <v>6400</v>
      </c>
      <c r="B32" s="715" t="s">
        <v>18</v>
      </c>
      <c r="C32" s="708">
        <v>1505</v>
      </c>
      <c r="D32" s="504" t="s">
        <v>814</v>
      </c>
      <c r="E32" s="977">
        <v>7238</v>
      </c>
      <c r="F32" s="982">
        <v>425</v>
      </c>
      <c r="G32" s="979">
        <f t="shared" si="0"/>
        <v>7663</v>
      </c>
      <c r="H32" s="980">
        <v>7663</v>
      </c>
      <c r="J32" s="975"/>
    </row>
    <row r="33" spans="1:11" ht="12.75" customHeight="1" x14ac:dyDescent="0.2">
      <c r="A33" s="976">
        <v>2400</v>
      </c>
      <c r="B33" s="715" t="s">
        <v>18</v>
      </c>
      <c r="C33" s="708">
        <v>1507</v>
      </c>
      <c r="D33" s="504" t="s">
        <v>815</v>
      </c>
      <c r="E33" s="977">
        <v>3077</v>
      </c>
      <c r="F33" s="978">
        <v>30</v>
      </c>
      <c r="G33" s="979">
        <f t="shared" si="0"/>
        <v>3107</v>
      </c>
      <c r="H33" s="980">
        <v>3107</v>
      </c>
      <c r="J33" s="975"/>
    </row>
    <row r="34" spans="1:11" ht="12.75" customHeight="1" x14ac:dyDescent="0.2">
      <c r="A34" s="976">
        <v>3430</v>
      </c>
      <c r="B34" s="715" t="s">
        <v>18</v>
      </c>
      <c r="C34" s="708">
        <v>1508</v>
      </c>
      <c r="D34" s="504" t="s">
        <v>816</v>
      </c>
      <c r="E34" s="977">
        <v>4112</v>
      </c>
      <c r="F34" s="982">
        <v>245</v>
      </c>
      <c r="G34" s="979">
        <f t="shared" si="0"/>
        <v>4357</v>
      </c>
      <c r="H34" s="980">
        <v>4357</v>
      </c>
      <c r="J34" s="975"/>
    </row>
    <row r="35" spans="1:11" ht="12.75" customHeight="1" x14ac:dyDescent="0.2">
      <c r="A35" s="976">
        <v>5400</v>
      </c>
      <c r="B35" s="715" t="s">
        <v>18</v>
      </c>
      <c r="C35" s="708">
        <v>1509</v>
      </c>
      <c r="D35" s="504" t="s">
        <v>817</v>
      </c>
      <c r="E35" s="977">
        <v>6487</v>
      </c>
      <c r="F35" s="982">
        <v>667</v>
      </c>
      <c r="G35" s="979">
        <f t="shared" si="0"/>
        <v>7154</v>
      </c>
      <c r="H35" s="980">
        <v>7154</v>
      </c>
      <c r="J35" s="975"/>
    </row>
    <row r="36" spans="1:11" ht="12.75" customHeight="1" x14ac:dyDescent="0.2">
      <c r="A36" s="976">
        <v>6000</v>
      </c>
      <c r="B36" s="715" t="s">
        <v>18</v>
      </c>
      <c r="C36" s="708">
        <v>1510</v>
      </c>
      <c r="D36" s="504" t="s">
        <v>818</v>
      </c>
      <c r="E36" s="977">
        <v>6909</v>
      </c>
      <c r="F36" s="978">
        <v>1144</v>
      </c>
      <c r="G36" s="979">
        <f t="shared" si="0"/>
        <v>8053</v>
      </c>
      <c r="H36" s="980">
        <v>8053</v>
      </c>
      <c r="J36" s="975"/>
    </row>
    <row r="37" spans="1:11" ht="12.75" customHeight="1" x14ac:dyDescent="0.2">
      <c r="A37" s="976">
        <v>5000</v>
      </c>
      <c r="B37" s="715" t="s">
        <v>18</v>
      </c>
      <c r="C37" s="708">
        <v>1512</v>
      </c>
      <c r="D37" s="504" t="s">
        <v>819</v>
      </c>
      <c r="E37" s="977">
        <v>4422</v>
      </c>
      <c r="F37" s="981">
        <v>750</v>
      </c>
      <c r="G37" s="979">
        <f t="shared" si="0"/>
        <v>5172</v>
      </c>
      <c r="H37" s="980">
        <v>5172</v>
      </c>
      <c r="J37" s="975"/>
    </row>
    <row r="38" spans="1:11" ht="12.75" customHeight="1" x14ac:dyDescent="0.2">
      <c r="A38" s="976">
        <v>7334</v>
      </c>
      <c r="B38" s="715" t="s">
        <v>18</v>
      </c>
      <c r="C38" s="708">
        <v>1513</v>
      </c>
      <c r="D38" s="504" t="s">
        <v>820</v>
      </c>
      <c r="E38" s="977">
        <v>8125</v>
      </c>
      <c r="F38" s="981">
        <v>2022</v>
      </c>
      <c r="G38" s="979">
        <f t="shared" si="0"/>
        <v>10147</v>
      </c>
      <c r="H38" s="980">
        <v>10147</v>
      </c>
      <c r="J38" s="975"/>
    </row>
    <row r="39" spans="1:11" ht="12.75" customHeight="1" x14ac:dyDescent="0.2">
      <c r="A39" s="976">
        <v>8100</v>
      </c>
      <c r="B39" s="715" t="s">
        <v>18</v>
      </c>
      <c r="C39" s="708">
        <v>1514</v>
      </c>
      <c r="D39" s="504" t="s">
        <v>821</v>
      </c>
      <c r="E39" s="977">
        <v>10781</v>
      </c>
      <c r="F39" s="982">
        <v>452</v>
      </c>
      <c r="G39" s="979">
        <f t="shared" si="0"/>
        <v>11233</v>
      </c>
      <c r="H39" s="980">
        <v>11233</v>
      </c>
      <c r="J39" s="975"/>
    </row>
    <row r="40" spans="1:11" ht="12.75" customHeight="1" x14ac:dyDescent="0.2">
      <c r="A40" s="976">
        <v>7340</v>
      </c>
      <c r="B40" s="715" t="s">
        <v>18</v>
      </c>
      <c r="C40" s="708">
        <v>1515</v>
      </c>
      <c r="D40" s="504" t="s">
        <v>822</v>
      </c>
      <c r="E40" s="977">
        <v>7992</v>
      </c>
      <c r="F40" s="982">
        <v>428</v>
      </c>
      <c r="G40" s="979">
        <f t="shared" si="0"/>
        <v>8420</v>
      </c>
      <c r="H40" s="980">
        <v>8420</v>
      </c>
      <c r="J40" s="975"/>
    </row>
    <row r="41" spans="1:11" ht="12.75" customHeight="1" x14ac:dyDescent="0.2">
      <c r="A41" s="976">
        <v>8200</v>
      </c>
      <c r="B41" s="715" t="s">
        <v>18</v>
      </c>
      <c r="C41" s="708">
        <v>1516</v>
      </c>
      <c r="D41" s="504" t="s">
        <v>823</v>
      </c>
      <c r="E41" s="977">
        <v>8722</v>
      </c>
      <c r="F41" s="978">
        <v>1470</v>
      </c>
      <c r="G41" s="979">
        <f t="shared" si="0"/>
        <v>10192</v>
      </c>
      <c r="H41" s="980">
        <v>10192</v>
      </c>
      <c r="J41" s="975"/>
    </row>
    <row r="42" spans="1:11" ht="12.75" customHeight="1" x14ac:dyDescent="0.2">
      <c r="A42" s="976">
        <v>8700</v>
      </c>
      <c r="B42" s="715" t="s">
        <v>18</v>
      </c>
      <c r="C42" s="708">
        <v>1517</v>
      </c>
      <c r="D42" s="504" t="s">
        <v>824</v>
      </c>
      <c r="E42" s="977">
        <v>9087</v>
      </c>
      <c r="F42" s="981">
        <v>3476</v>
      </c>
      <c r="G42" s="979">
        <f t="shared" si="0"/>
        <v>12563</v>
      </c>
      <c r="H42" s="980">
        <v>12563</v>
      </c>
      <c r="J42" s="975"/>
    </row>
    <row r="43" spans="1:11" ht="12.75" customHeight="1" x14ac:dyDescent="0.2">
      <c r="A43" s="976">
        <v>6720</v>
      </c>
      <c r="B43" s="715" t="s">
        <v>18</v>
      </c>
      <c r="C43" s="708">
        <v>1519</v>
      </c>
      <c r="D43" s="504" t="s">
        <v>825</v>
      </c>
      <c r="E43" s="977">
        <v>6102.64</v>
      </c>
      <c r="F43" s="981">
        <v>140</v>
      </c>
      <c r="G43" s="979">
        <f t="shared" si="0"/>
        <v>6242.64</v>
      </c>
      <c r="H43" s="980">
        <v>6242.64</v>
      </c>
      <c r="J43" s="975"/>
    </row>
    <row r="44" spans="1:11" ht="12.75" customHeight="1" x14ac:dyDescent="0.2">
      <c r="A44" s="976">
        <v>4300</v>
      </c>
      <c r="B44" s="715" t="s">
        <v>18</v>
      </c>
      <c r="C44" s="708">
        <v>1520</v>
      </c>
      <c r="D44" s="504" t="s">
        <v>826</v>
      </c>
      <c r="E44" s="977">
        <v>5618</v>
      </c>
      <c r="F44" s="982">
        <v>194</v>
      </c>
      <c r="G44" s="979">
        <f t="shared" si="0"/>
        <v>5812</v>
      </c>
      <c r="H44" s="980">
        <v>5812</v>
      </c>
      <c r="J44" s="975"/>
    </row>
    <row r="45" spans="1:11" ht="12.75" customHeight="1" x14ac:dyDescent="0.2">
      <c r="A45" s="976">
        <v>3900</v>
      </c>
      <c r="B45" s="715" t="s">
        <v>18</v>
      </c>
      <c r="C45" s="708">
        <v>1521</v>
      </c>
      <c r="D45" s="504" t="s">
        <v>827</v>
      </c>
      <c r="E45" s="977">
        <v>4010</v>
      </c>
      <c r="F45" s="978">
        <v>269</v>
      </c>
      <c r="G45" s="979">
        <f t="shared" si="0"/>
        <v>4279</v>
      </c>
      <c r="H45" s="983">
        <v>4279</v>
      </c>
      <c r="J45" s="975"/>
    </row>
    <row r="46" spans="1:11" ht="13.5" customHeight="1" x14ac:dyDescent="0.2">
      <c r="A46" s="976">
        <v>5700</v>
      </c>
      <c r="B46" s="716" t="s">
        <v>18</v>
      </c>
      <c r="C46" s="717">
        <v>1522</v>
      </c>
      <c r="D46" s="718" t="s">
        <v>828</v>
      </c>
      <c r="E46" s="984">
        <v>7316</v>
      </c>
      <c r="F46" s="985">
        <v>476</v>
      </c>
      <c r="G46" s="979">
        <f t="shared" si="0"/>
        <v>7792</v>
      </c>
      <c r="H46" s="986">
        <v>7792</v>
      </c>
      <c r="J46" s="975"/>
    </row>
    <row r="47" spans="1:11" ht="13.5" customHeight="1" thickBot="1" x14ac:dyDescent="0.25">
      <c r="A47" s="987">
        <v>23500</v>
      </c>
      <c r="B47" s="988" t="s">
        <v>18</v>
      </c>
      <c r="C47" s="989">
        <v>1523</v>
      </c>
      <c r="D47" s="990" t="s">
        <v>829</v>
      </c>
      <c r="E47" s="991">
        <v>23504</v>
      </c>
      <c r="F47" s="992">
        <v>996</v>
      </c>
      <c r="G47" s="993">
        <f t="shared" si="0"/>
        <v>24500</v>
      </c>
      <c r="H47" s="994">
        <v>24500</v>
      </c>
      <c r="J47" s="975"/>
    </row>
    <row r="48" spans="1:11" x14ac:dyDescent="0.2">
      <c r="B48" s="216"/>
      <c r="C48" s="216"/>
      <c r="D48" s="115"/>
      <c r="E48" s="995"/>
      <c r="F48" s="995"/>
      <c r="G48" s="996"/>
      <c r="H48" s="997"/>
      <c r="I48" s="998"/>
      <c r="K48" s="975"/>
    </row>
    <row r="49" spans="1:11" ht="8.25" customHeight="1" x14ac:dyDescent="0.2">
      <c r="B49" s="216"/>
      <c r="C49" s="216"/>
      <c r="D49" s="115"/>
      <c r="E49" s="995"/>
      <c r="F49" s="995"/>
      <c r="G49" s="996"/>
      <c r="H49" s="997"/>
      <c r="I49" s="998"/>
      <c r="K49" s="975"/>
    </row>
    <row r="50" spans="1:11" ht="18.75" customHeight="1" x14ac:dyDescent="0.25">
      <c r="B50" s="3038" t="s">
        <v>830</v>
      </c>
      <c r="C50" s="3038"/>
      <c r="D50" s="3038"/>
      <c r="E50" s="3038"/>
      <c r="F50" s="3038"/>
      <c r="G50" s="3038"/>
      <c r="H50" s="999"/>
    </row>
    <row r="51" spans="1:11" ht="12" thickBot="1" x14ac:dyDescent="0.25">
      <c r="B51" s="5"/>
      <c r="C51" s="5"/>
      <c r="D51" s="5"/>
      <c r="E51" s="23"/>
      <c r="F51" s="23"/>
      <c r="G51" s="78" t="s">
        <v>12</v>
      </c>
      <c r="H51" s="29"/>
    </row>
    <row r="52" spans="1:11" ht="18.75" thickBot="1" x14ac:dyDescent="0.25">
      <c r="A52" s="200" t="s">
        <v>60</v>
      </c>
      <c r="B52" s="195" t="s">
        <v>13</v>
      </c>
      <c r="C52" s="196" t="s">
        <v>831</v>
      </c>
      <c r="D52" s="194" t="s">
        <v>20</v>
      </c>
      <c r="E52" s="197" t="s">
        <v>142</v>
      </c>
      <c r="F52" s="198" t="s">
        <v>59</v>
      </c>
      <c r="G52" s="193" t="s">
        <v>22</v>
      </c>
      <c r="H52" s="11"/>
    </row>
    <row r="53" spans="1:11" ht="15" customHeight="1" thickBot="1" x14ac:dyDescent="0.25">
      <c r="A53" s="34">
        <f>A54+A56+A63+A73+A80+A82+A65</f>
        <v>2165</v>
      </c>
      <c r="B53" s="39" t="s">
        <v>17</v>
      </c>
      <c r="C53" s="35" t="s">
        <v>15</v>
      </c>
      <c r="D53" s="32" t="s">
        <v>19</v>
      </c>
      <c r="E53" s="34">
        <f>SUM(E85,E71,E65,E82,E80,E73,E63,E56,E54)</f>
        <v>2725</v>
      </c>
      <c r="F53" s="34">
        <f>SUM(F54,F56,F63,F73,F80,F82,F65,F71,F85)</f>
        <v>2725</v>
      </c>
      <c r="G53" s="294" t="s">
        <v>14</v>
      </c>
      <c r="H53" s="11"/>
    </row>
    <row r="54" spans="1:11" x14ac:dyDescent="0.2">
      <c r="A54" s="832">
        <f>A55</f>
        <v>60</v>
      </c>
      <c r="B54" s="1000" t="s">
        <v>18</v>
      </c>
      <c r="C54" s="1001" t="s">
        <v>14</v>
      </c>
      <c r="D54" s="1002" t="s">
        <v>832</v>
      </c>
      <c r="E54" s="836">
        <f>E55</f>
        <v>65</v>
      </c>
      <c r="F54" s="837">
        <f>F55</f>
        <v>65</v>
      </c>
      <c r="G54" s="517"/>
      <c r="H54" s="11"/>
      <c r="J54" s="181"/>
    </row>
    <row r="55" spans="1:11" x14ac:dyDescent="0.2">
      <c r="A55" s="499">
        <v>60</v>
      </c>
      <c r="B55" s="672" t="s">
        <v>169</v>
      </c>
      <c r="C55" s="1003" t="s">
        <v>833</v>
      </c>
      <c r="D55" s="1004" t="s">
        <v>834</v>
      </c>
      <c r="E55" s="1005">
        <v>65</v>
      </c>
      <c r="F55" s="473">
        <v>65</v>
      </c>
      <c r="G55" s="1006"/>
      <c r="H55" s="11"/>
    </row>
    <row r="56" spans="1:11" x14ac:dyDescent="0.2">
      <c r="A56" s="1007">
        <f>SUM(A57:A62)</f>
        <v>665</v>
      </c>
      <c r="B56" s="1008" t="s">
        <v>18</v>
      </c>
      <c r="C56" s="1009" t="s">
        <v>14</v>
      </c>
      <c r="D56" s="1010" t="s">
        <v>835</v>
      </c>
      <c r="E56" s="1011">
        <f>SUM(E57:E62)</f>
        <v>750</v>
      </c>
      <c r="F56" s="1012">
        <f>SUM(F57:F62)</f>
        <v>750</v>
      </c>
      <c r="G56" s="1013"/>
      <c r="H56" s="11"/>
    </row>
    <row r="57" spans="1:11" x14ac:dyDescent="0.2">
      <c r="A57" s="499">
        <v>65</v>
      </c>
      <c r="B57" s="672" t="s">
        <v>169</v>
      </c>
      <c r="C57" s="1003" t="s">
        <v>836</v>
      </c>
      <c r="D57" s="1004" t="s">
        <v>837</v>
      </c>
      <c r="E57" s="1005">
        <v>85</v>
      </c>
      <c r="F57" s="473">
        <v>85</v>
      </c>
      <c r="G57" s="1013"/>
      <c r="H57" s="11"/>
    </row>
    <row r="58" spans="1:11" x14ac:dyDescent="0.2">
      <c r="A58" s="499">
        <v>100</v>
      </c>
      <c r="B58" s="672" t="s">
        <v>169</v>
      </c>
      <c r="C58" s="1003" t="s">
        <v>838</v>
      </c>
      <c r="D58" s="1004" t="s">
        <v>839</v>
      </c>
      <c r="E58" s="1005">
        <v>125</v>
      </c>
      <c r="F58" s="473">
        <v>125</v>
      </c>
      <c r="G58" s="1013"/>
      <c r="H58" s="11"/>
      <c r="I58" s="55"/>
    </row>
    <row r="59" spans="1:11" x14ac:dyDescent="0.2">
      <c r="A59" s="499">
        <v>40</v>
      </c>
      <c r="B59" s="672" t="s">
        <v>169</v>
      </c>
      <c r="C59" s="1003" t="s">
        <v>840</v>
      </c>
      <c r="D59" s="1004" t="s">
        <v>841</v>
      </c>
      <c r="E59" s="1005">
        <v>40</v>
      </c>
      <c r="F59" s="473">
        <v>40</v>
      </c>
      <c r="G59" s="1013"/>
      <c r="H59" s="11"/>
    </row>
    <row r="60" spans="1:11" ht="45" x14ac:dyDescent="0.2">
      <c r="A60" s="499">
        <v>300</v>
      </c>
      <c r="B60" s="672" t="s">
        <v>169</v>
      </c>
      <c r="C60" s="1003" t="s">
        <v>842</v>
      </c>
      <c r="D60" s="65" t="s">
        <v>843</v>
      </c>
      <c r="E60" s="1005">
        <v>400</v>
      </c>
      <c r="F60" s="473">
        <v>300</v>
      </c>
      <c r="G60" s="339" t="s">
        <v>844</v>
      </c>
      <c r="H60" s="11"/>
    </row>
    <row r="61" spans="1:11" x14ac:dyDescent="0.2">
      <c r="A61" s="499">
        <v>100</v>
      </c>
      <c r="B61" s="672" t="s">
        <v>169</v>
      </c>
      <c r="C61" s="1015" t="s">
        <v>845</v>
      </c>
      <c r="D61" s="1004" t="s">
        <v>846</v>
      </c>
      <c r="E61" s="1005">
        <v>0</v>
      </c>
      <c r="F61" s="473">
        <v>100</v>
      </c>
      <c r="G61" s="339"/>
      <c r="H61" s="11"/>
    </row>
    <row r="62" spans="1:11" x14ac:dyDescent="0.2">
      <c r="A62" s="499">
        <v>60</v>
      </c>
      <c r="B62" s="1014" t="s">
        <v>169</v>
      </c>
      <c r="C62" s="1015" t="s">
        <v>847</v>
      </c>
      <c r="D62" s="1016" t="s">
        <v>848</v>
      </c>
      <c r="E62" s="1005">
        <v>100</v>
      </c>
      <c r="F62" s="473">
        <v>100</v>
      </c>
      <c r="G62" s="1006"/>
      <c r="H62" s="11"/>
    </row>
    <row r="63" spans="1:11" x14ac:dyDescent="0.2">
      <c r="A63" s="1007">
        <f>A64</f>
        <v>70</v>
      </c>
      <c r="B63" s="1008" t="s">
        <v>18</v>
      </c>
      <c r="C63" s="1009" t="s">
        <v>14</v>
      </c>
      <c r="D63" s="1010" t="s">
        <v>849</v>
      </c>
      <c r="E63" s="1011">
        <f>E64</f>
        <v>70</v>
      </c>
      <c r="F63" s="1012">
        <f>F64</f>
        <v>70</v>
      </c>
      <c r="G63" s="1013"/>
      <c r="H63" s="11"/>
    </row>
    <row r="64" spans="1:11" x14ac:dyDescent="0.2">
      <c r="A64" s="499">
        <v>70</v>
      </c>
      <c r="B64" s="672" t="s">
        <v>169</v>
      </c>
      <c r="C64" s="1003" t="s">
        <v>850</v>
      </c>
      <c r="D64" s="1004" t="s">
        <v>851</v>
      </c>
      <c r="E64" s="1005">
        <v>70</v>
      </c>
      <c r="F64" s="473">
        <v>70</v>
      </c>
      <c r="G64" s="1006"/>
      <c r="H64" s="11"/>
    </row>
    <row r="65" spans="1:8" s="72" customFormat="1" x14ac:dyDescent="0.2">
      <c r="A65" s="1007">
        <f>A66</f>
        <v>70</v>
      </c>
      <c r="B65" s="1008" t="s">
        <v>18</v>
      </c>
      <c r="C65" s="1009" t="s">
        <v>14</v>
      </c>
      <c r="D65" s="1010" t="s">
        <v>852</v>
      </c>
      <c r="E65" s="1011">
        <f>E66</f>
        <v>70</v>
      </c>
      <c r="F65" s="1012">
        <f>F66</f>
        <v>70</v>
      </c>
      <c r="G65" s="340"/>
    </row>
    <row r="66" spans="1:8" s="72" customFormat="1" x14ac:dyDescent="0.2">
      <c r="A66" s="499">
        <v>70</v>
      </c>
      <c r="B66" s="672" t="s">
        <v>169</v>
      </c>
      <c r="C66" s="1003" t="s">
        <v>853</v>
      </c>
      <c r="D66" s="1004" t="s">
        <v>854</v>
      </c>
      <c r="E66" s="1005">
        <v>70</v>
      </c>
      <c r="F66" s="473">
        <v>70</v>
      </c>
      <c r="G66" s="339"/>
    </row>
    <row r="67" spans="1:8" s="72" customFormat="1" x14ac:dyDescent="0.2">
      <c r="A67" s="627"/>
      <c r="B67" s="1038"/>
      <c r="C67" s="1039"/>
      <c r="D67" s="1040"/>
      <c r="E67" s="627"/>
      <c r="F67" s="627"/>
      <c r="G67" s="1041"/>
    </row>
    <row r="68" spans="1:8" s="72" customFormat="1" ht="12" thickBot="1" x14ac:dyDescent="0.25">
      <c r="A68" s="11"/>
      <c r="B68" s="5"/>
      <c r="C68" s="5"/>
      <c r="D68" s="5"/>
      <c r="E68" s="23"/>
      <c r="F68" s="23"/>
      <c r="G68" s="78" t="s">
        <v>12</v>
      </c>
      <c r="H68" s="29"/>
    </row>
    <row r="69" spans="1:8" s="72" customFormat="1" ht="18.75" thickBot="1" x14ac:dyDescent="0.25">
      <c r="A69" s="200" t="s">
        <v>60</v>
      </c>
      <c r="B69" s="195" t="s">
        <v>13</v>
      </c>
      <c r="C69" s="196" t="s">
        <v>831</v>
      </c>
      <c r="D69" s="194" t="s">
        <v>20</v>
      </c>
      <c r="E69" s="197" t="s">
        <v>142</v>
      </c>
      <c r="F69" s="198" t="s">
        <v>59</v>
      </c>
      <c r="G69" s="193" t="s">
        <v>22</v>
      </c>
      <c r="H69" s="11"/>
    </row>
    <row r="70" spans="1:8" s="72" customFormat="1" ht="15" customHeight="1" thickBot="1" x14ac:dyDescent="0.25">
      <c r="A70" s="1017" t="s">
        <v>23</v>
      </c>
      <c r="B70" s="39"/>
      <c r="C70" s="35" t="s">
        <v>15</v>
      </c>
      <c r="D70" s="32" t="s">
        <v>19</v>
      </c>
      <c r="E70" s="233" t="s">
        <v>23</v>
      </c>
      <c r="F70" s="233" t="s">
        <v>23</v>
      </c>
      <c r="G70" s="294" t="s">
        <v>14</v>
      </c>
      <c r="H70" s="11"/>
    </row>
    <row r="71" spans="1:8" s="72" customFormat="1" x14ac:dyDescent="0.2">
      <c r="A71" s="1018">
        <v>0</v>
      </c>
      <c r="B71" s="1019" t="s">
        <v>18</v>
      </c>
      <c r="C71" s="1020" t="s">
        <v>14</v>
      </c>
      <c r="D71" s="1021" t="s">
        <v>855</v>
      </c>
      <c r="E71" s="1022">
        <f>E72</f>
        <v>100</v>
      </c>
      <c r="F71" s="501">
        <f>SUM(F72)</f>
        <v>100</v>
      </c>
      <c r="G71" s="1023"/>
    </row>
    <row r="72" spans="1:8" s="72" customFormat="1" x14ac:dyDescent="0.2">
      <c r="A72" s="499">
        <v>0</v>
      </c>
      <c r="B72" s="672" t="s">
        <v>169</v>
      </c>
      <c r="C72" s="1015" t="s">
        <v>856</v>
      </c>
      <c r="D72" s="1004" t="s">
        <v>857</v>
      </c>
      <c r="E72" s="1005">
        <v>100</v>
      </c>
      <c r="F72" s="473">
        <v>100</v>
      </c>
      <c r="G72" s="339"/>
    </row>
    <row r="73" spans="1:8" x14ac:dyDescent="0.2">
      <c r="A73" s="629">
        <f>SUM(A74:A75)+A76</f>
        <v>600</v>
      </c>
      <c r="B73" s="1024" t="s">
        <v>18</v>
      </c>
      <c r="C73" s="1693" t="s">
        <v>14</v>
      </c>
      <c r="D73" s="1025" t="s">
        <v>858</v>
      </c>
      <c r="E73" s="1026">
        <f>SUM(E74:E79)</f>
        <v>870</v>
      </c>
      <c r="F73" s="481">
        <f>SUM(F74:F79)</f>
        <v>870</v>
      </c>
      <c r="G73" s="1013"/>
      <c r="H73" s="11"/>
    </row>
    <row r="74" spans="1:8" x14ac:dyDescent="0.2">
      <c r="A74" s="499">
        <v>250</v>
      </c>
      <c r="B74" s="672" t="s">
        <v>169</v>
      </c>
      <c r="C74" s="1015" t="s">
        <v>859</v>
      </c>
      <c r="D74" s="1004" t="s">
        <v>860</v>
      </c>
      <c r="E74" s="1005">
        <f>250</f>
        <v>250</v>
      </c>
      <c r="F74" s="473">
        <v>250</v>
      </c>
      <c r="G74" s="340"/>
      <c r="H74" s="11"/>
    </row>
    <row r="75" spans="1:8" x14ac:dyDescent="0.2">
      <c r="A75" s="499">
        <v>200</v>
      </c>
      <c r="B75" s="1014" t="s">
        <v>169</v>
      </c>
      <c r="C75" s="1015" t="s">
        <v>861</v>
      </c>
      <c r="D75" s="1016" t="s">
        <v>862</v>
      </c>
      <c r="E75" s="1005">
        <v>0</v>
      </c>
      <c r="F75" s="473">
        <v>0</v>
      </c>
      <c r="G75" s="340"/>
      <c r="H75" s="11"/>
    </row>
    <row r="76" spans="1:8" x14ac:dyDescent="0.2">
      <c r="A76" s="626">
        <v>150</v>
      </c>
      <c r="B76" s="1027" t="s">
        <v>169</v>
      </c>
      <c r="C76" s="1028" t="s">
        <v>863</v>
      </c>
      <c r="D76" s="1029" t="s">
        <v>864</v>
      </c>
      <c r="E76" s="1030">
        <v>0</v>
      </c>
      <c r="F76" s="489">
        <v>0</v>
      </c>
      <c r="G76" s="340"/>
      <c r="H76" s="11"/>
    </row>
    <row r="77" spans="1:8" x14ac:dyDescent="0.2">
      <c r="A77" s="626">
        <v>0</v>
      </c>
      <c r="B77" s="672" t="s">
        <v>169</v>
      </c>
      <c r="C77" s="1028" t="s">
        <v>865</v>
      </c>
      <c r="D77" s="1031" t="s">
        <v>866</v>
      </c>
      <c r="E77" s="1005">
        <v>400</v>
      </c>
      <c r="F77" s="489">
        <v>400</v>
      </c>
      <c r="G77" s="1032"/>
      <c r="H77" s="11"/>
    </row>
    <row r="78" spans="1:8" x14ac:dyDescent="0.2">
      <c r="A78" s="626">
        <v>0</v>
      </c>
      <c r="B78" s="672" t="s">
        <v>169</v>
      </c>
      <c r="C78" s="1028" t="s">
        <v>867</v>
      </c>
      <c r="D78" s="1004" t="s">
        <v>868</v>
      </c>
      <c r="E78" s="1030">
        <v>120</v>
      </c>
      <c r="F78" s="489">
        <v>120</v>
      </c>
      <c r="G78" s="1032"/>
      <c r="H78" s="11"/>
    </row>
    <row r="79" spans="1:8" x14ac:dyDescent="0.2">
      <c r="A79" s="626">
        <v>0</v>
      </c>
      <c r="B79" s="672" t="s">
        <v>169</v>
      </c>
      <c r="C79" s="1028" t="s">
        <v>869</v>
      </c>
      <c r="D79" s="1004" t="s">
        <v>870</v>
      </c>
      <c r="E79" s="1030">
        <v>100</v>
      </c>
      <c r="F79" s="489">
        <v>100</v>
      </c>
      <c r="G79" s="1032"/>
      <c r="H79" s="11"/>
    </row>
    <row r="80" spans="1:8" x14ac:dyDescent="0.2">
      <c r="A80" s="629">
        <f>SUM(A81:A81)</f>
        <v>50</v>
      </c>
      <c r="B80" s="1024" t="s">
        <v>18</v>
      </c>
      <c r="C80" s="1693" t="s">
        <v>14</v>
      </c>
      <c r="D80" s="1025" t="s">
        <v>871</v>
      </c>
      <c r="E80" s="1026">
        <f>SUM(E81:E81)</f>
        <v>100</v>
      </c>
      <c r="F80" s="481">
        <f>SUM(F81:F81)</f>
        <v>100</v>
      </c>
      <c r="G80" s="1032"/>
      <c r="H80" s="11"/>
    </row>
    <row r="81" spans="1:8" x14ac:dyDescent="0.2">
      <c r="A81" s="499">
        <v>50</v>
      </c>
      <c r="B81" s="672" t="s">
        <v>169</v>
      </c>
      <c r="C81" s="1015" t="s">
        <v>872</v>
      </c>
      <c r="D81" s="1016" t="s">
        <v>873</v>
      </c>
      <c r="E81" s="1005">
        <v>100</v>
      </c>
      <c r="F81" s="473">
        <v>100</v>
      </c>
      <c r="G81" s="339"/>
      <c r="H81" s="11"/>
    </row>
    <row r="82" spans="1:8" x14ac:dyDescent="0.2">
      <c r="A82" s="1007">
        <f>A83+A84</f>
        <v>650</v>
      </c>
      <c r="B82" s="1008" t="s">
        <v>18</v>
      </c>
      <c r="C82" s="1704" t="s">
        <v>14</v>
      </c>
      <c r="D82" s="1010" t="s">
        <v>874</v>
      </c>
      <c r="E82" s="1011">
        <f>E83+E84</f>
        <v>550</v>
      </c>
      <c r="F82" s="1012">
        <f>F83+F84</f>
        <v>550</v>
      </c>
      <c r="G82" s="1013"/>
      <c r="H82" s="11"/>
    </row>
    <row r="83" spans="1:8" x14ac:dyDescent="0.2">
      <c r="A83" s="499">
        <v>300</v>
      </c>
      <c r="B83" s="672" t="s">
        <v>169</v>
      </c>
      <c r="C83" s="1015" t="s">
        <v>875</v>
      </c>
      <c r="D83" s="1004" t="s">
        <v>876</v>
      </c>
      <c r="E83" s="1005">
        <v>200</v>
      </c>
      <c r="F83" s="473">
        <v>200</v>
      </c>
      <c r="G83" s="339"/>
      <c r="H83" s="11"/>
    </row>
    <row r="84" spans="1:8" x14ac:dyDescent="0.2">
      <c r="A84" s="499">
        <v>350</v>
      </c>
      <c r="B84" s="672" t="s">
        <v>169</v>
      </c>
      <c r="C84" s="1015" t="s">
        <v>877</v>
      </c>
      <c r="D84" s="1004" t="s">
        <v>878</v>
      </c>
      <c r="E84" s="1005">
        <v>350</v>
      </c>
      <c r="F84" s="473">
        <v>350</v>
      </c>
      <c r="G84" s="339"/>
      <c r="H84" s="11"/>
    </row>
    <row r="85" spans="1:8" s="507" customFormat="1" x14ac:dyDescent="0.2">
      <c r="A85" s="1007">
        <f>SUM(A86:A87)</f>
        <v>150</v>
      </c>
      <c r="B85" s="1019" t="s">
        <v>18</v>
      </c>
      <c r="C85" s="2736" t="s">
        <v>14</v>
      </c>
      <c r="D85" s="1021" t="s">
        <v>405</v>
      </c>
      <c r="E85" s="1022">
        <f>SUM(E86:E87)</f>
        <v>150</v>
      </c>
      <c r="F85" s="501">
        <f>SUM(F86:F87)</f>
        <v>150</v>
      </c>
      <c r="G85" s="1023"/>
    </row>
    <row r="86" spans="1:8" s="507" customFormat="1" x14ac:dyDescent="0.2">
      <c r="A86" s="499">
        <v>100</v>
      </c>
      <c r="B86" s="672" t="s">
        <v>169</v>
      </c>
      <c r="C86" s="1015" t="s">
        <v>879</v>
      </c>
      <c r="D86" s="65" t="s">
        <v>880</v>
      </c>
      <c r="E86" s="1005">
        <v>100</v>
      </c>
      <c r="F86" s="473">
        <v>100</v>
      </c>
      <c r="G86" s="339"/>
      <c r="H86" s="1033"/>
    </row>
    <row r="87" spans="1:8" s="507" customFormat="1" ht="23.25" thickBot="1" x14ac:dyDescent="0.25">
      <c r="A87" s="1034">
        <v>50</v>
      </c>
      <c r="B87" s="1035" t="s">
        <v>169</v>
      </c>
      <c r="C87" s="2737" t="s">
        <v>881</v>
      </c>
      <c r="D87" s="1036" t="s">
        <v>882</v>
      </c>
      <c r="E87" s="1037">
        <v>50</v>
      </c>
      <c r="F87" s="190">
        <v>50</v>
      </c>
      <c r="G87" s="348"/>
      <c r="H87" s="1033"/>
    </row>
    <row r="88" spans="1:8" s="55" customFormat="1" x14ac:dyDescent="0.2">
      <c r="A88" s="627"/>
      <c r="B88" s="1038"/>
      <c r="C88" s="1039"/>
      <c r="D88" s="1040"/>
      <c r="E88" s="627"/>
      <c r="F88" s="627"/>
      <c r="G88" s="1041"/>
    </row>
    <row r="89" spans="1:8" s="507" customFormat="1" ht="18.75" customHeight="1" x14ac:dyDescent="0.25">
      <c r="B89" s="963" t="s">
        <v>883</v>
      </c>
      <c r="C89" s="51"/>
      <c r="D89" s="51"/>
      <c r="E89" s="51"/>
      <c r="F89" s="51"/>
      <c r="G89" s="51"/>
      <c r="H89" s="999"/>
    </row>
    <row r="90" spans="1:8" ht="12" thickBot="1" x14ac:dyDescent="0.25">
      <c r="B90" s="5"/>
      <c r="C90" s="5"/>
      <c r="D90" s="5"/>
      <c r="E90" s="23"/>
      <c r="F90" s="23"/>
      <c r="G90" s="78" t="s">
        <v>12</v>
      </c>
      <c r="H90" s="29"/>
    </row>
    <row r="91" spans="1:8" ht="18.75" thickBot="1" x14ac:dyDescent="0.25">
      <c r="A91" s="200" t="s">
        <v>60</v>
      </c>
      <c r="B91" s="195" t="s">
        <v>13</v>
      </c>
      <c r="C91" s="196" t="s">
        <v>884</v>
      </c>
      <c r="D91" s="199" t="s">
        <v>287</v>
      </c>
      <c r="E91" s="197" t="s">
        <v>142</v>
      </c>
      <c r="F91" s="198" t="s">
        <v>59</v>
      </c>
      <c r="G91" s="449" t="s">
        <v>22</v>
      </c>
      <c r="H91" s="11"/>
    </row>
    <row r="92" spans="1:8" ht="15" customHeight="1" thickBot="1" x14ac:dyDescent="0.25">
      <c r="A92" s="34">
        <f>A93</f>
        <v>9220</v>
      </c>
      <c r="B92" s="36" t="s">
        <v>17</v>
      </c>
      <c r="C92" s="35" t="s">
        <v>15</v>
      </c>
      <c r="D92" s="33" t="s">
        <v>19</v>
      </c>
      <c r="E92" s="34">
        <f>E93</f>
        <v>10030</v>
      </c>
      <c r="F92" s="34">
        <f>F93</f>
        <v>15030</v>
      </c>
      <c r="G92" s="352" t="s">
        <v>14</v>
      </c>
      <c r="H92" s="11"/>
    </row>
    <row r="93" spans="1:8" x14ac:dyDescent="0.2">
      <c r="A93" s="1042">
        <f>SUM(A94:A99)</f>
        <v>9220</v>
      </c>
      <c r="B93" s="1000" t="s">
        <v>17</v>
      </c>
      <c r="C93" s="1001" t="s">
        <v>14</v>
      </c>
      <c r="D93" s="1043" t="s">
        <v>885</v>
      </c>
      <c r="E93" s="1044">
        <f>SUM(E94:E99)</f>
        <v>10030</v>
      </c>
      <c r="F93" s="837">
        <f>SUM(F94:F99)</f>
        <v>15030</v>
      </c>
      <c r="G93" s="355"/>
      <c r="H93" s="11"/>
    </row>
    <row r="94" spans="1:8" x14ac:dyDescent="0.2">
      <c r="A94" s="470">
        <v>3800</v>
      </c>
      <c r="B94" s="672" t="s">
        <v>17</v>
      </c>
      <c r="C94" s="1003" t="s">
        <v>886</v>
      </c>
      <c r="D94" s="1045" t="s">
        <v>854</v>
      </c>
      <c r="E94" s="472">
        <v>3800</v>
      </c>
      <c r="F94" s="473">
        <v>3800</v>
      </c>
      <c r="G94" s="339"/>
      <c r="H94" s="11"/>
    </row>
    <row r="95" spans="1:8" ht="22.5" customHeight="1" x14ac:dyDescent="0.2">
      <c r="A95" s="495">
        <v>200</v>
      </c>
      <c r="B95" s="1046" t="s">
        <v>17</v>
      </c>
      <c r="C95" s="1047" t="s">
        <v>887</v>
      </c>
      <c r="D95" s="1048" t="s">
        <v>888</v>
      </c>
      <c r="E95" s="497">
        <v>1000</v>
      </c>
      <c r="F95" s="498">
        <v>1000</v>
      </c>
      <c r="G95" s="338"/>
      <c r="H95" s="11"/>
    </row>
    <row r="96" spans="1:8" ht="78.75" x14ac:dyDescent="0.2">
      <c r="A96" s="495">
        <v>5000</v>
      </c>
      <c r="B96" s="1046" t="s">
        <v>17</v>
      </c>
      <c r="C96" s="1047" t="s">
        <v>889</v>
      </c>
      <c r="D96" s="1048" t="s">
        <v>890</v>
      </c>
      <c r="E96" s="497">
        <v>5000</v>
      </c>
      <c r="F96" s="498">
        <v>10000</v>
      </c>
      <c r="G96" s="2769" t="s">
        <v>1951</v>
      </c>
      <c r="H96" s="11"/>
    </row>
    <row r="97" spans="1:9" x14ac:dyDescent="0.2">
      <c r="A97" s="470">
        <v>80</v>
      </c>
      <c r="B97" s="672" t="s">
        <v>17</v>
      </c>
      <c r="C97" s="1003" t="s">
        <v>891</v>
      </c>
      <c r="D97" s="1045" t="s">
        <v>892</v>
      </c>
      <c r="E97" s="472">
        <v>80</v>
      </c>
      <c r="F97" s="473">
        <v>80</v>
      </c>
      <c r="G97" s="340"/>
      <c r="H97" s="11"/>
      <c r="I97" s="55"/>
    </row>
    <row r="98" spans="1:9" x14ac:dyDescent="0.2">
      <c r="A98" s="470">
        <v>70</v>
      </c>
      <c r="B98" s="672" t="s">
        <v>17</v>
      </c>
      <c r="C98" s="1003" t="s">
        <v>893</v>
      </c>
      <c r="D98" s="562" t="s">
        <v>894</v>
      </c>
      <c r="E98" s="472">
        <v>70</v>
      </c>
      <c r="F98" s="473">
        <v>70</v>
      </c>
      <c r="G98" s="340"/>
      <c r="H98" s="11"/>
    </row>
    <row r="99" spans="1:9" ht="12" thickBot="1" x14ac:dyDescent="0.25">
      <c r="A99" s="529">
        <v>70</v>
      </c>
      <c r="B99" s="1049" t="s">
        <v>17</v>
      </c>
      <c r="C99" s="1050" t="s">
        <v>895</v>
      </c>
      <c r="D99" s="1051" t="s">
        <v>896</v>
      </c>
      <c r="E99" s="1052">
        <v>80</v>
      </c>
      <c r="F99" s="1053">
        <v>80</v>
      </c>
      <c r="G99" s="371"/>
      <c r="H99" s="11"/>
    </row>
    <row r="101" spans="1:9" ht="18.75" customHeight="1" x14ac:dyDescent="0.25">
      <c r="A101" s="507"/>
      <c r="B101" s="963" t="s">
        <v>897</v>
      </c>
      <c r="C101" s="51"/>
      <c r="D101" s="51"/>
      <c r="E101" s="51"/>
      <c r="F101" s="51"/>
      <c r="G101" s="51"/>
    </row>
    <row r="102" spans="1:9" ht="12" thickBot="1" x14ac:dyDescent="0.25">
      <c r="A102" s="507"/>
      <c r="B102" s="5"/>
      <c r="C102" s="5"/>
      <c r="D102" s="5"/>
      <c r="E102" s="7"/>
      <c r="F102" s="7"/>
      <c r="G102" s="7" t="s">
        <v>12</v>
      </c>
    </row>
    <row r="103" spans="1:9" ht="18.75" thickBot="1" x14ac:dyDescent="0.25">
      <c r="A103" s="200" t="s">
        <v>60</v>
      </c>
      <c r="B103" s="201" t="s">
        <v>16</v>
      </c>
      <c r="C103" s="204" t="s">
        <v>898</v>
      </c>
      <c r="D103" s="199" t="s">
        <v>21</v>
      </c>
      <c r="E103" s="197" t="s">
        <v>142</v>
      </c>
      <c r="F103" s="2603" t="s">
        <v>59</v>
      </c>
      <c r="G103" s="448" t="s">
        <v>22</v>
      </c>
    </row>
    <row r="104" spans="1:9" ht="15" customHeight="1" thickBot="1" x14ac:dyDescent="0.25">
      <c r="A104" s="34">
        <f>A105</f>
        <v>0</v>
      </c>
      <c r="B104" s="36" t="s">
        <v>17</v>
      </c>
      <c r="C104" s="33" t="s">
        <v>15</v>
      </c>
      <c r="D104" s="33" t="s">
        <v>19</v>
      </c>
      <c r="E104" s="34">
        <f>E105</f>
        <v>10500</v>
      </c>
      <c r="F104" s="446">
        <v>10500</v>
      </c>
      <c r="G104" s="233" t="s">
        <v>14</v>
      </c>
    </row>
    <row r="105" spans="1:9" x14ac:dyDescent="0.2">
      <c r="A105" s="1042">
        <v>0</v>
      </c>
      <c r="B105" s="833" t="s">
        <v>14</v>
      </c>
      <c r="C105" s="834" t="s">
        <v>14</v>
      </c>
      <c r="D105" s="1054" t="s">
        <v>10</v>
      </c>
      <c r="E105" s="1044">
        <f>SUM(E106:E108)</f>
        <v>10500</v>
      </c>
      <c r="F105" s="1055">
        <f>SUM(F106:F108)</f>
        <v>10500</v>
      </c>
      <c r="G105" s="1056" t="s">
        <v>14</v>
      </c>
    </row>
    <row r="106" spans="1:9" x14ac:dyDescent="0.2">
      <c r="A106" s="1057"/>
      <c r="B106" s="1058" t="s">
        <v>17</v>
      </c>
      <c r="C106" s="1003" t="s">
        <v>899</v>
      </c>
      <c r="D106" s="779" t="s">
        <v>900</v>
      </c>
      <c r="E106" s="780">
        <v>10000</v>
      </c>
      <c r="F106" s="498">
        <v>10000</v>
      </c>
      <c r="G106" s="1059"/>
    </row>
    <row r="107" spans="1:9" x14ac:dyDescent="0.2">
      <c r="A107" s="470"/>
      <c r="B107" s="1060" t="s">
        <v>17</v>
      </c>
      <c r="C107" s="1003" t="s">
        <v>901</v>
      </c>
      <c r="D107" s="1061" t="s">
        <v>902</v>
      </c>
      <c r="E107" s="127">
        <v>200</v>
      </c>
      <c r="F107" s="1062">
        <v>200</v>
      </c>
      <c r="G107" s="1063"/>
    </row>
    <row r="108" spans="1:9" ht="12" thickBot="1" x14ac:dyDescent="0.25">
      <c r="A108" s="1064"/>
      <c r="B108" s="616" t="s">
        <v>17</v>
      </c>
      <c r="C108" s="1065" t="s">
        <v>903</v>
      </c>
      <c r="D108" s="1066" t="s">
        <v>904</v>
      </c>
      <c r="E108" s="619">
        <v>300</v>
      </c>
      <c r="F108" s="1067">
        <v>300</v>
      </c>
      <c r="G108" s="1068"/>
    </row>
    <row r="110" spans="1:9" ht="18.75" customHeight="1" x14ac:dyDescent="0.25">
      <c r="B110" s="963" t="s">
        <v>905</v>
      </c>
      <c r="C110" s="51"/>
      <c r="D110" s="51"/>
      <c r="E110" s="51"/>
      <c r="F110" s="51"/>
      <c r="G110" s="51"/>
      <c r="H110" s="999"/>
    </row>
    <row r="111" spans="1:9" ht="12" thickBot="1" x14ac:dyDescent="0.25">
      <c r="B111" s="5"/>
      <c r="C111" s="849"/>
      <c r="D111" s="5"/>
      <c r="E111" s="23"/>
      <c r="F111" s="23"/>
      <c r="G111" s="23" t="s">
        <v>12</v>
      </c>
      <c r="H111" s="41"/>
    </row>
    <row r="112" spans="1:9" ht="18.75" thickBot="1" x14ac:dyDescent="0.25">
      <c r="A112" s="936" t="s">
        <v>60</v>
      </c>
      <c r="B112" s="201" t="s">
        <v>16</v>
      </c>
      <c r="C112" s="202" t="s">
        <v>906</v>
      </c>
      <c r="D112" s="199" t="s">
        <v>11</v>
      </c>
      <c r="E112" s="197" t="s">
        <v>142</v>
      </c>
      <c r="F112" s="2841" t="s">
        <v>59</v>
      </c>
      <c r="G112" s="938" t="s">
        <v>22</v>
      </c>
      <c r="H112" s="11"/>
    </row>
    <row r="113" spans="1:12" ht="15" customHeight="1" thickBot="1" x14ac:dyDescent="0.25">
      <c r="A113" s="349">
        <f>SUM(A114:A117)</f>
        <v>3771.62</v>
      </c>
      <c r="B113" s="850" t="s">
        <v>17</v>
      </c>
      <c r="C113" s="851" t="s">
        <v>15</v>
      </c>
      <c r="D113" s="351" t="s">
        <v>19</v>
      </c>
      <c r="E113" s="2772">
        <f>SUM(E114:E117)</f>
        <v>4273.6000000000004</v>
      </c>
      <c r="F113" s="349">
        <v>4273.6000000000004</v>
      </c>
      <c r="G113" s="852" t="s">
        <v>14</v>
      </c>
      <c r="H113" s="11"/>
    </row>
    <row r="114" spans="1:12" ht="33.75" x14ac:dyDescent="0.2">
      <c r="A114" s="1069">
        <v>1571.11</v>
      </c>
      <c r="B114" s="1070" t="s">
        <v>18</v>
      </c>
      <c r="C114" s="1071" t="s">
        <v>907</v>
      </c>
      <c r="D114" s="1072" t="s">
        <v>908</v>
      </c>
      <c r="E114" s="2879">
        <v>2073.08</v>
      </c>
      <c r="F114" s="837">
        <v>2073.08</v>
      </c>
      <c r="G114" s="1073"/>
      <c r="H114" s="11"/>
    </row>
    <row r="115" spans="1:12" ht="33.75" x14ac:dyDescent="0.2">
      <c r="A115" s="1074">
        <v>184.51</v>
      </c>
      <c r="B115" s="612" t="s">
        <v>18</v>
      </c>
      <c r="C115" s="1075" t="s">
        <v>909</v>
      </c>
      <c r="D115" s="20" t="s">
        <v>910</v>
      </c>
      <c r="E115" s="2880">
        <v>184.52</v>
      </c>
      <c r="F115" s="1012">
        <v>184.52</v>
      </c>
      <c r="G115" s="1076"/>
      <c r="H115" s="11"/>
    </row>
    <row r="116" spans="1:12" ht="22.5" x14ac:dyDescent="0.2">
      <c r="A116" s="1074">
        <v>1899</v>
      </c>
      <c r="B116" s="612" t="s">
        <v>18</v>
      </c>
      <c r="C116" s="1075" t="s">
        <v>911</v>
      </c>
      <c r="D116" s="20" t="s">
        <v>912</v>
      </c>
      <c r="E116" s="2880">
        <v>1899</v>
      </c>
      <c r="F116" s="1012">
        <v>1899</v>
      </c>
      <c r="G116" s="1076"/>
      <c r="H116" s="11"/>
    </row>
    <row r="117" spans="1:12" ht="23.25" thickBot="1" x14ac:dyDescent="0.25">
      <c r="A117" s="1077">
        <v>117</v>
      </c>
      <c r="B117" s="616" t="s">
        <v>18</v>
      </c>
      <c r="C117" s="1078" t="s">
        <v>913</v>
      </c>
      <c r="D117" s="1079" t="s">
        <v>914</v>
      </c>
      <c r="E117" s="2881">
        <v>117</v>
      </c>
      <c r="F117" s="2882">
        <v>117</v>
      </c>
      <c r="G117" s="1080"/>
      <c r="H117" s="11"/>
    </row>
    <row r="119" spans="1:12" x14ac:dyDescent="0.2">
      <c r="A119" s="623"/>
      <c r="B119" s="623"/>
      <c r="C119" s="623"/>
      <c r="D119" s="624"/>
      <c r="F119" s="624"/>
    </row>
    <row r="120" spans="1:12" ht="12.75" x14ac:dyDescent="0.2">
      <c r="A120" s="433"/>
      <c r="B120" s="433"/>
      <c r="C120" s="433"/>
      <c r="F120" s="894"/>
    </row>
    <row r="121" spans="1:12" x14ac:dyDescent="0.2">
      <c r="A121" s="623"/>
      <c r="B121" s="623"/>
      <c r="C121" s="623"/>
      <c r="D121" s="624"/>
      <c r="F121" s="624"/>
    </row>
    <row r="122" spans="1:12" s="12" customFormat="1" ht="12.75" x14ac:dyDescent="0.2">
      <c r="A122" s="433"/>
      <c r="B122" s="433"/>
      <c r="C122" s="433"/>
      <c r="D122" s="11"/>
      <c r="E122" s="11"/>
      <c r="F122" s="894"/>
      <c r="G122" s="11"/>
      <c r="I122" s="11"/>
      <c r="J122" s="11"/>
      <c r="K122" s="11"/>
      <c r="L122" s="11"/>
    </row>
    <row r="123" spans="1:12" s="12" customFormat="1" x14ac:dyDescent="0.2">
      <c r="A123" s="623"/>
      <c r="B123" s="623"/>
      <c r="C123" s="623"/>
      <c r="D123" s="624"/>
      <c r="E123" s="11"/>
      <c r="F123" s="624"/>
      <c r="G123" s="11"/>
      <c r="I123" s="11"/>
      <c r="J123" s="11"/>
      <c r="K123" s="11"/>
      <c r="L123" s="11"/>
    </row>
    <row r="124" spans="1:12" s="12" customFormat="1" ht="12.75" x14ac:dyDescent="0.2">
      <c r="A124" s="894"/>
      <c r="B124" s="894"/>
      <c r="C124" s="894"/>
      <c r="D124" s="894"/>
      <c r="E124" s="894"/>
      <c r="F124" s="894"/>
      <c r="G124" s="894"/>
      <c r="I124" s="11"/>
      <c r="J124" s="11"/>
      <c r="K124" s="11"/>
      <c r="L124" s="11"/>
    </row>
  </sheetData>
  <mergeCells count="10">
    <mergeCell ref="B50:G50"/>
    <mergeCell ref="B25:G25"/>
    <mergeCell ref="B17:G17"/>
    <mergeCell ref="A1:H1"/>
    <mergeCell ref="A3:H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fitToHeight="0" orientation="portrait" r:id="rId1"/>
  <headerFooter alignWithMargins="0"/>
  <rowBreaks count="2" manualBreakCount="2">
    <brk id="67" max="7" man="1"/>
    <brk id="117" max="16383" man="1"/>
  </rowBreaks>
  <ignoredErrors>
    <ignoredError sqref="C61:C66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36"/>
  <sheetViews>
    <sheetView zoomScaleNormal="100" workbookViewId="0">
      <selection activeCell="H11" sqref="H11:H29"/>
    </sheetView>
  </sheetViews>
  <sheetFormatPr defaultRowHeight="12.75" x14ac:dyDescent="0.2"/>
  <cols>
    <col min="1" max="1" width="8.42578125" style="894" customWidth="1"/>
    <col min="2" max="2" width="3.7109375" style="894" customWidth="1"/>
    <col min="3" max="5" width="5.42578125" style="894" customWidth="1"/>
    <col min="6" max="6" width="20.7109375" style="894" customWidth="1"/>
    <col min="7" max="7" width="26.5703125" style="894" customWidth="1"/>
    <col min="8" max="8" width="9.85546875" style="894" customWidth="1"/>
    <col min="9" max="16384" width="9.140625" style="894"/>
  </cols>
  <sheetData>
    <row r="1" spans="1:8" x14ac:dyDescent="0.2">
      <c r="H1" s="896"/>
    </row>
    <row r="2" spans="1:8" s="11" customFormat="1" ht="18" customHeight="1" x14ac:dyDescent="0.25">
      <c r="A2" s="2935" t="s">
        <v>146</v>
      </c>
      <c r="B2" s="2935"/>
      <c r="C2" s="2935"/>
      <c r="D2" s="2935"/>
      <c r="E2" s="2935"/>
      <c r="F2" s="2935"/>
      <c r="G2" s="2935"/>
      <c r="H2" s="2935"/>
    </row>
    <row r="4" spans="1:8" ht="15.75" x14ac:dyDescent="0.25">
      <c r="A4" s="3022" t="s">
        <v>753</v>
      </c>
      <c r="B4" s="3022"/>
      <c r="C4" s="3022"/>
      <c r="D4" s="3022"/>
      <c r="E4" s="3022"/>
      <c r="F4" s="3022"/>
      <c r="G4" s="3022"/>
      <c r="H4" s="3022"/>
    </row>
    <row r="5" spans="1:8" ht="15.75" x14ac:dyDescent="0.25">
      <c r="A5" s="116"/>
      <c r="B5" s="116"/>
      <c r="C5" s="116"/>
      <c r="D5" s="116"/>
      <c r="E5" s="116"/>
      <c r="F5" s="116"/>
      <c r="G5" s="116"/>
      <c r="H5" s="116"/>
    </row>
    <row r="6" spans="1:8" ht="15.75" x14ac:dyDescent="0.25">
      <c r="A6" s="2981" t="s">
        <v>806</v>
      </c>
      <c r="B6" s="2981"/>
      <c r="C6" s="2981"/>
      <c r="D6" s="2981"/>
      <c r="E6" s="2981"/>
      <c r="F6" s="2981"/>
      <c r="G6" s="2981"/>
      <c r="H6" s="2981"/>
    </row>
    <row r="7" spans="1:8" ht="15.75" x14ac:dyDescent="0.25">
      <c r="A7" s="44"/>
      <c r="B7" s="44"/>
      <c r="C7" s="44"/>
      <c r="D7" s="44"/>
      <c r="E7" s="44"/>
      <c r="F7" s="44"/>
      <c r="G7" s="44"/>
      <c r="H7" s="44"/>
    </row>
    <row r="8" spans="1:8" ht="12.75" customHeight="1" thickBot="1" x14ac:dyDescent="0.25">
      <c r="B8" s="898"/>
      <c r="C8" s="899"/>
      <c r="D8" s="899"/>
      <c r="E8" s="899"/>
      <c r="F8" s="899"/>
      <c r="G8" s="899"/>
      <c r="H8" s="900" t="s">
        <v>754</v>
      </c>
    </row>
    <row r="9" spans="1:8" s="2169" customFormat="1" ht="15" customHeight="1" thickBot="1" x14ac:dyDescent="0.25">
      <c r="A9" s="2168" t="s">
        <v>60</v>
      </c>
      <c r="B9" s="3023" t="s">
        <v>755</v>
      </c>
      <c r="C9" s="3024"/>
      <c r="D9" s="3024"/>
      <c r="E9" s="3025"/>
      <c r="F9" s="3024" t="s">
        <v>756</v>
      </c>
      <c r="G9" s="3025"/>
      <c r="H9" s="2872" t="s">
        <v>59</v>
      </c>
    </row>
    <row r="10" spans="1:8" ht="13.5" thickBot="1" x14ac:dyDescent="0.25">
      <c r="A10" s="901">
        <f>SUM(A11:A29)</f>
        <v>7500</v>
      </c>
      <c r="B10" s="1081" t="s">
        <v>17</v>
      </c>
      <c r="C10" s="1081" t="s">
        <v>757</v>
      </c>
      <c r="D10" s="1082" t="s">
        <v>758</v>
      </c>
      <c r="E10" s="1083" t="s">
        <v>759</v>
      </c>
      <c r="F10" s="3039" t="s">
        <v>915</v>
      </c>
      <c r="G10" s="3040"/>
      <c r="H10" s="901">
        <f>SUM(H11:H29)</f>
        <v>9351.3889999999992</v>
      </c>
    </row>
    <row r="11" spans="1:8" ht="12.75" customHeight="1" x14ac:dyDescent="0.2">
      <c r="A11" s="1084">
        <v>1150</v>
      </c>
      <c r="B11" s="908" t="s">
        <v>18</v>
      </c>
      <c r="C11" s="1085">
        <v>1501</v>
      </c>
      <c r="D11" s="1086">
        <v>4357</v>
      </c>
      <c r="E11" s="1087">
        <v>2122</v>
      </c>
      <c r="F11" s="3041" t="s">
        <v>916</v>
      </c>
      <c r="G11" s="3042"/>
      <c r="H11" s="2874">
        <v>1180</v>
      </c>
    </row>
    <row r="12" spans="1:8" x14ac:dyDescent="0.2">
      <c r="A12" s="1088">
        <v>43.088999999999999</v>
      </c>
      <c r="B12" s="922" t="s">
        <v>18</v>
      </c>
      <c r="C12" s="1089">
        <v>1502</v>
      </c>
      <c r="D12" s="1090">
        <v>4311</v>
      </c>
      <c r="E12" s="1091">
        <v>2122</v>
      </c>
      <c r="F12" s="3043" t="s">
        <v>812</v>
      </c>
      <c r="G12" s="3044"/>
      <c r="H12" s="2875">
        <v>43.088999999999999</v>
      </c>
    </row>
    <row r="13" spans="1:8" x14ac:dyDescent="0.2">
      <c r="A13" s="1088">
        <v>112.536</v>
      </c>
      <c r="B13" s="922" t="s">
        <v>18</v>
      </c>
      <c r="C13" s="1089">
        <v>1504</v>
      </c>
      <c r="D13" s="1090">
        <v>4357</v>
      </c>
      <c r="E13" s="1091">
        <v>2122</v>
      </c>
      <c r="F13" s="3043" t="s">
        <v>813</v>
      </c>
      <c r="G13" s="3044"/>
      <c r="H13" s="2875">
        <v>450</v>
      </c>
    </row>
    <row r="14" spans="1:8" x14ac:dyDescent="0.2">
      <c r="A14" s="1088">
        <v>215.72399999999999</v>
      </c>
      <c r="B14" s="922" t="s">
        <v>18</v>
      </c>
      <c r="C14" s="1089">
        <v>1505</v>
      </c>
      <c r="D14" s="1090">
        <v>4357</v>
      </c>
      <c r="E14" s="1091">
        <v>2122</v>
      </c>
      <c r="F14" s="3043" t="s">
        <v>917</v>
      </c>
      <c r="G14" s="3044"/>
      <c r="H14" s="2875">
        <v>218</v>
      </c>
    </row>
    <row r="15" spans="1:8" x14ac:dyDescent="0.2">
      <c r="A15" s="1088">
        <v>1.3080000000000001</v>
      </c>
      <c r="B15" s="922" t="s">
        <v>18</v>
      </c>
      <c r="C15" s="1089">
        <v>1507</v>
      </c>
      <c r="D15" s="1090">
        <v>4356</v>
      </c>
      <c r="E15" s="1091">
        <v>2122</v>
      </c>
      <c r="F15" s="3043" t="s">
        <v>815</v>
      </c>
      <c r="G15" s="3044"/>
      <c r="H15" s="2875">
        <v>1.3</v>
      </c>
    </row>
    <row r="16" spans="1:8" x14ac:dyDescent="0.2">
      <c r="A16" s="1088">
        <v>101.121</v>
      </c>
      <c r="B16" s="922" t="s">
        <v>18</v>
      </c>
      <c r="C16" s="1089">
        <v>1508</v>
      </c>
      <c r="D16" s="1090">
        <v>4357</v>
      </c>
      <c r="E16" s="1091">
        <v>2122</v>
      </c>
      <c r="F16" s="3043" t="s">
        <v>816</v>
      </c>
      <c r="G16" s="3044"/>
      <c r="H16" s="2875">
        <v>107</v>
      </c>
    </row>
    <row r="17" spans="1:8" x14ac:dyDescent="0.2">
      <c r="A17" s="1088">
        <v>239.916</v>
      </c>
      <c r="B17" s="922" t="s">
        <v>18</v>
      </c>
      <c r="C17" s="1089">
        <v>1509</v>
      </c>
      <c r="D17" s="1090">
        <v>4357</v>
      </c>
      <c r="E17" s="1091">
        <v>2122</v>
      </c>
      <c r="F17" s="3043" t="s">
        <v>817</v>
      </c>
      <c r="G17" s="3044"/>
      <c r="H17" s="2875">
        <v>271</v>
      </c>
    </row>
    <row r="18" spans="1:8" x14ac:dyDescent="0.2">
      <c r="A18" s="1088">
        <v>792.70299999999997</v>
      </c>
      <c r="B18" s="922" t="s">
        <v>18</v>
      </c>
      <c r="C18" s="1089">
        <v>1510</v>
      </c>
      <c r="D18" s="1090">
        <v>4357</v>
      </c>
      <c r="E18" s="1091">
        <v>2122</v>
      </c>
      <c r="F18" s="3043" t="s">
        <v>818</v>
      </c>
      <c r="G18" s="3044"/>
      <c r="H18" s="2875">
        <v>816</v>
      </c>
    </row>
    <row r="19" spans="1:8" x14ac:dyDescent="0.2">
      <c r="A19" s="1088">
        <v>409.88400000000001</v>
      </c>
      <c r="B19" s="922" t="s">
        <v>18</v>
      </c>
      <c r="C19" s="1089">
        <v>1512</v>
      </c>
      <c r="D19" s="1090">
        <v>4357</v>
      </c>
      <c r="E19" s="1091">
        <v>2122</v>
      </c>
      <c r="F19" s="3043" t="s">
        <v>819</v>
      </c>
      <c r="G19" s="3044"/>
      <c r="H19" s="2875">
        <v>424</v>
      </c>
    </row>
    <row r="20" spans="1:8" x14ac:dyDescent="0.2">
      <c r="A20" s="1088">
        <v>1011.793</v>
      </c>
      <c r="B20" s="922" t="s">
        <v>18</v>
      </c>
      <c r="C20" s="1089">
        <v>1513</v>
      </c>
      <c r="D20" s="1090">
        <v>4357</v>
      </c>
      <c r="E20" s="1091">
        <v>2122</v>
      </c>
      <c r="F20" s="3043" t="s">
        <v>820</v>
      </c>
      <c r="G20" s="3044"/>
      <c r="H20" s="2875">
        <v>1163</v>
      </c>
    </row>
    <row r="21" spans="1:8" x14ac:dyDescent="0.2">
      <c r="A21" s="1088">
        <v>317.22000000000003</v>
      </c>
      <c r="B21" s="922" t="s">
        <v>18</v>
      </c>
      <c r="C21" s="1089">
        <v>1514</v>
      </c>
      <c r="D21" s="1090">
        <v>4357</v>
      </c>
      <c r="E21" s="1091">
        <v>2122</v>
      </c>
      <c r="F21" s="3043" t="s">
        <v>821</v>
      </c>
      <c r="G21" s="3044"/>
      <c r="H21" s="2875">
        <v>323</v>
      </c>
    </row>
    <row r="22" spans="1:8" x14ac:dyDescent="0.2">
      <c r="A22" s="1084">
        <v>128.316</v>
      </c>
      <c r="B22" s="922" t="s">
        <v>18</v>
      </c>
      <c r="C22" s="1089">
        <v>1515</v>
      </c>
      <c r="D22" s="1090">
        <v>4357</v>
      </c>
      <c r="E22" s="1091">
        <v>2122</v>
      </c>
      <c r="F22" s="3043" t="s">
        <v>822</v>
      </c>
      <c r="G22" s="3044"/>
      <c r="H22" s="2875">
        <v>128</v>
      </c>
    </row>
    <row r="23" spans="1:8" x14ac:dyDescent="0.2">
      <c r="A23" s="1084">
        <v>900</v>
      </c>
      <c r="B23" s="922" t="s">
        <v>18</v>
      </c>
      <c r="C23" s="1089">
        <v>1516</v>
      </c>
      <c r="D23" s="1090">
        <v>4357</v>
      </c>
      <c r="E23" s="1091">
        <v>2122</v>
      </c>
      <c r="F23" s="3043" t="s">
        <v>823</v>
      </c>
      <c r="G23" s="3044"/>
      <c r="H23" s="2875">
        <v>1000</v>
      </c>
    </row>
    <row r="24" spans="1:8" x14ac:dyDescent="0.2">
      <c r="A24" s="1084">
        <v>1700</v>
      </c>
      <c r="B24" s="922" t="s">
        <v>18</v>
      </c>
      <c r="C24" s="1089">
        <v>1517</v>
      </c>
      <c r="D24" s="1090">
        <v>4357</v>
      </c>
      <c r="E24" s="1091">
        <v>2122</v>
      </c>
      <c r="F24" s="3043" t="s">
        <v>918</v>
      </c>
      <c r="G24" s="3044"/>
      <c r="H24" s="2875">
        <v>1783</v>
      </c>
    </row>
    <row r="25" spans="1:8" x14ac:dyDescent="0.2">
      <c r="A25" s="1084">
        <v>20.856000000000002</v>
      </c>
      <c r="B25" s="922" t="s">
        <v>18</v>
      </c>
      <c r="C25" s="1089">
        <v>1519</v>
      </c>
      <c r="D25" s="1090">
        <v>4357</v>
      </c>
      <c r="E25" s="1091">
        <v>2122</v>
      </c>
      <c r="F25" s="3043" t="s">
        <v>825</v>
      </c>
      <c r="G25" s="3044"/>
      <c r="H25" s="2875">
        <v>20</v>
      </c>
    </row>
    <row r="26" spans="1:8" x14ac:dyDescent="0.2">
      <c r="A26" s="1084">
        <v>70.296000000000006</v>
      </c>
      <c r="B26" s="922" t="s">
        <v>18</v>
      </c>
      <c r="C26" s="1089">
        <v>1520</v>
      </c>
      <c r="D26" s="1090">
        <v>4356</v>
      </c>
      <c r="E26" s="1091">
        <v>2122</v>
      </c>
      <c r="F26" s="3043" t="s">
        <v>826</v>
      </c>
      <c r="G26" s="3044"/>
      <c r="H26" s="2875">
        <v>70</v>
      </c>
    </row>
    <row r="27" spans="1:8" x14ac:dyDescent="0.2">
      <c r="A27" s="1084">
        <v>80</v>
      </c>
      <c r="B27" s="915" t="s">
        <v>18</v>
      </c>
      <c r="C27" s="1089">
        <v>1521</v>
      </c>
      <c r="D27" s="1092">
        <v>4357</v>
      </c>
      <c r="E27" s="1091">
        <v>2122</v>
      </c>
      <c r="F27" s="3043" t="s">
        <v>827</v>
      </c>
      <c r="G27" s="3044"/>
      <c r="H27" s="2875">
        <v>188</v>
      </c>
    </row>
    <row r="28" spans="1:8" x14ac:dyDescent="0.2">
      <c r="A28" s="1088">
        <v>205.238</v>
      </c>
      <c r="B28" s="915" t="s">
        <v>18</v>
      </c>
      <c r="C28" s="1089">
        <v>1522</v>
      </c>
      <c r="D28" s="1092">
        <v>4357</v>
      </c>
      <c r="E28" s="1091">
        <v>2122</v>
      </c>
      <c r="F28" s="3043" t="s">
        <v>828</v>
      </c>
      <c r="G28" s="3044"/>
      <c r="H28" s="2875">
        <v>324</v>
      </c>
    </row>
    <row r="29" spans="1:8" ht="13.5" thickBot="1" x14ac:dyDescent="0.25">
      <c r="A29" s="1093">
        <v>0</v>
      </c>
      <c r="B29" s="1094" t="s">
        <v>18</v>
      </c>
      <c r="C29" s="1095">
        <v>1523</v>
      </c>
      <c r="D29" s="1096">
        <v>4357</v>
      </c>
      <c r="E29" s="1097">
        <v>2122</v>
      </c>
      <c r="F29" s="3045" t="s">
        <v>829</v>
      </c>
      <c r="G29" s="3046"/>
      <c r="H29" s="2876">
        <v>842</v>
      </c>
    </row>
    <row r="30" spans="1:8" x14ac:dyDescent="0.2">
      <c r="B30" s="929"/>
      <c r="C30" s="930"/>
      <c r="D30" s="931"/>
      <c r="E30" s="932"/>
      <c r="F30" s="933"/>
      <c r="G30" s="933"/>
      <c r="H30" s="1098"/>
    </row>
    <row r="32" spans="1:8" x14ac:dyDescent="0.2">
      <c r="A32" s="623"/>
      <c r="B32" s="623"/>
      <c r="C32" s="623"/>
      <c r="D32" s="623"/>
      <c r="E32" s="623"/>
      <c r="F32" s="623"/>
      <c r="G32" s="11"/>
    </row>
    <row r="33" spans="1:7" x14ac:dyDescent="0.2">
      <c r="A33" s="433"/>
      <c r="B33" s="433"/>
      <c r="C33" s="433"/>
      <c r="D33" s="11"/>
      <c r="E33" s="11"/>
      <c r="G33" s="11"/>
    </row>
    <row r="34" spans="1:7" x14ac:dyDescent="0.2">
      <c r="A34" s="623"/>
      <c r="B34" s="623"/>
      <c r="C34" s="623"/>
      <c r="D34" s="623"/>
      <c r="E34" s="623"/>
      <c r="F34" s="623"/>
      <c r="G34" s="11"/>
    </row>
    <row r="35" spans="1:7" x14ac:dyDescent="0.2">
      <c r="A35" s="433"/>
      <c r="B35" s="433"/>
      <c r="C35" s="433"/>
      <c r="D35" s="11"/>
      <c r="E35" s="11"/>
      <c r="G35" s="11"/>
    </row>
    <row r="36" spans="1:7" x14ac:dyDescent="0.2">
      <c r="A36" s="623"/>
      <c r="B36" s="623"/>
      <c r="C36" s="623"/>
      <c r="D36" s="623"/>
      <c r="E36" s="623"/>
      <c r="F36" s="623"/>
      <c r="G36" s="11"/>
    </row>
  </sheetData>
  <mergeCells count="25">
    <mergeCell ref="F29:G29"/>
    <mergeCell ref="F23:G23"/>
    <mergeCell ref="F24:G24"/>
    <mergeCell ref="F25:G25"/>
    <mergeCell ref="F26:G26"/>
    <mergeCell ref="F27:G27"/>
    <mergeCell ref="F28:G28"/>
    <mergeCell ref="F17:G17"/>
    <mergeCell ref="F18:G18"/>
    <mergeCell ref="F19:G19"/>
    <mergeCell ref="F20:G20"/>
    <mergeCell ref="F21:G21"/>
    <mergeCell ref="F22:G22"/>
    <mergeCell ref="F11:G11"/>
    <mergeCell ref="F12:G12"/>
    <mergeCell ref="F13:G13"/>
    <mergeCell ref="F14:G14"/>
    <mergeCell ref="F15:G15"/>
    <mergeCell ref="F16:G16"/>
    <mergeCell ref="A2:H2"/>
    <mergeCell ref="A4:H4"/>
    <mergeCell ref="A6:H6"/>
    <mergeCell ref="B9:E9"/>
    <mergeCell ref="F9:G9"/>
    <mergeCell ref="F10:G10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134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8.42578125" style="507" customWidth="1"/>
    <col min="2" max="2" width="3.42578125" style="506" customWidth="1"/>
    <col min="3" max="3" width="10.28515625" style="507" customWidth="1"/>
    <col min="4" max="4" width="41.140625" style="507" customWidth="1"/>
    <col min="5" max="5" width="10.42578125" style="507" customWidth="1"/>
    <col min="6" max="6" width="10.85546875" style="507" customWidth="1"/>
    <col min="7" max="7" width="14.85546875" style="507" customWidth="1"/>
    <col min="8" max="8" width="8.7109375" style="506" bestFit="1" customWidth="1"/>
    <col min="9" max="9" width="9.140625" style="507"/>
    <col min="10" max="10" width="11.28515625" style="507" bestFit="1" customWidth="1"/>
    <col min="11" max="11" width="34.5703125" style="507" bestFit="1" customWidth="1"/>
    <col min="12" max="12" width="11.28515625" style="507" bestFit="1" customWidth="1"/>
    <col min="13" max="16384" width="9.140625" style="507"/>
  </cols>
  <sheetData>
    <row r="1" spans="1:14" ht="18" customHeight="1" x14ac:dyDescent="0.25">
      <c r="A1" s="2935" t="s">
        <v>146</v>
      </c>
      <c r="B1" s="2935"/>
      <c r="C1" s="2935"/>
      <c r="D1" s="2935"/>
      <c r="E1" s="2935"/>
      <c r="F1" s="2935"/>
      <c r="G1" s="2935"/>
      <c r="H1" s="2935"/>
      <c r="I1" s="125"/>
      <c r="J1" s="286"/>
      <c r="K1" s="286"/>
      <c r="L1" s="286"/>
    </row>
    <row r="2" spans="1:14" ht="12.75" customHeight="1" x14ac:dyDescent="0.2">
      <c r="B2" s="12"/>
      <c r="C2" s="11"/>
      <c r="D2" s="11"/>
      <c r="E2" s="11"/>
      <c r="F2" s="11"/>
      <c r="G2" s="55"/>
      <c r="H2" s="122"/>
      <c r="I2" s="286"/>
      <c r="J2" s="286"/>
      <c r="K2" s="286"/>
      <c r="L2" s="286"/>
    </row>
    <row r="3" spans="1:14" s="1101" customFormat="1" ht="15.75" x14ac:dyDescent="0.25">
      <c r="A3" s="2981" t="s">
        <v>919</v>
      </c>
      <c r="B3" s="2981"/>
      <c r="C3" s="2981"/>
      <c r="D3" s="2981"/>
      <c r="E3" s="2981"/>
      <c r="F3" s="2981"/>
      <c r="G3" s="2981"/>
      <c r="H3" s="2981"/>
      <c r="I3" s="1099"/>
      <c r="J3" s="1100"/>
      <c r="K3" s="1100"/>
      <c r="L3" s="1100"/>
    </row>
    <row r="4" spans="1:14" s="1101" customFormat="1" ht="15.75" x14ac:dyDescent="0.2">
      <c r="B4" s="645"/>
      <c r="C4" s="645"/>
      <c r="D4" s="645"/>
      <c r="E4" s="645"/>
      <c r="F4" s="645"/>
      <c r="G4" s="645"/>
      <c r="H4" s="645"/>
      <c r="I4" s="1100"/>
      <c r="J4" s="1100"/>
      <c r="K4" s="1100"/>
      <c r="L4" s="1100"/>
    </row>
    <row r="5" spans="1:14" s="4" customFormat="1" ht="15.75" customHeight="1" x14ac:dyDescent="0.2">
      <c r="B5" s="24"/>
      <c r="C5" s="3001" t="s">
        <v>61</v>
      </c>
      <c r="D5" s="3001"/>
      <c r="E5" s="3001"/>
      <c r="F5" s="37"/>
      <c r="G5" s="37"/>
      <c r="H5" s="37"/>
      <c r="I5" s="1102"/>
      <c r="J5" s="1103"/>
      <c r="K5" s="1103"/>
      <c r="L5" s="1103"/>
      <c r="M5" s="214"/>
      <c r="N5" s="214"/>
    </row>
    <row r="6" spans="1:14" s="6" customFormat="1" ht="12" thickBot="1" x14ac:dyDescent="0.25">
      <c r="B6" s="5"/>
      <c r="C6" s="5"/>
      <c r="D6" s="5"/>
      <c r="E6" s="7" t="s">
        <v>12</v>
      </c>
      <c r="F6" s="7"/>
      <c r="G6" s="10"/>
      <c r="H6" s="77"/>
      <c r="I6" s="77"/>
      <c r="J6" s="77"/>
      <c r="K6" s="77"/>
      <c r="L6" s="77"/>
    </row>
    <row r="7" spans="1:14" s="9" customFormat="1" ht="12.75" customHeight="1" x14ac:dyDescent="0.2">
      <c r="B7" s="3002"/>
      <c r="C7" s="3003" t="s">
        <v>0</v>
      </c>
      <c r="D7" s="3005" t="s">
        <v>1</v>
      </c>
      <c r="E7" s="3020" t="s">
        <v>62</v>
      </c>
      <c r="F7" s="124"/>
      <c r="G7" s="8"/>
      <c r="H7" s="8"/>
      <c r="I7" s="8"/>
      <c r="J7" s="77"/>
      <c r="K7" s="77"/>
      <c r="L7" s="6"/>
      <c r="M7" s="6"/>
      <c r="N7" s="6"/>
    </row>
    <row r="8" spans="1:14" s="6" customFormat="1" ht="12.75" customHeight="1" thickBot="1" x14ac:dyDescent="0.25">
      <c r="B8" s="3002"/>
      <c r="C8" s="3004"/>
      <c r="D8" s="3006"/>
      <c r="E8" s="3021"/>
      <c r="F8" s="124"/>
      <c r="J8" s="425"/>
    </row>
    <row r="9" spans="1:14" s="6" customFormat="1" ht="12.75" customHeight="1" thickBot="1" x14ac:dyDescent="0.25">
      <c r="B9" s="45"/>
      <c r="C9" s="36" t="s">
        <v>2</v>
      </c>
      <c r="D9" s="32" t="s">
        <v>7</v>
      </c>
      <c r="E9" s="34">
        <f>SUM(E10:E16)</f>
        <v>1180434.32</v>
      </c>
      <c r="F9" s="40"/>
      <c r="G9" s="1104"/>
      <c r="H9" s="1105"/>
      <c r="J9" s="425"/>
    </row>
    <row r="10" spans="1:14" s="13" customFormat="1" ht="12" customHeight="1" x14ac:dyDescent="0.2">
      <c r="B10" s="1106"/>
      <c r="C10" s="1107" t="s">
        <v>480</v>
      </c>
      <c r="D10" s="651" t="s">
        <v>481</v>
      </c>
      <c r="E10" s="652">
        <f>F23</f>
        <v>30000</v>
      </c>
      <c r="F10" s="653"/>
      <c r="H10" s="955"/>
      <c r="J10" s="955"/>
      <c r="K10" s="1108"/>
      <c r="L10" s="1108"/>
      <c r="M10" s="1108"/>
      <c r="N10" s="1108"/>
    </row>
    <row r="11" spans="1:14" s="13" customFormat="1" ht="12" customHeight="1" x14ac:dyDescent="0.2">
      <c r="B11" s="1106"/>
      <c r="C11" s="1109" t="s">
        <v>482</v>
      </c>
      <c r="D11" s="1110" t="s">
        <v>483</v>
      </c>
      <c r="E11" s="1111">
        <f>H34</f>
        <v>298613</v>
      </c>
      <c r="F11" s="653"/>
      <c r="H11" s="955"/>
      <c r="J11" s="955"/>
      <c r="K11" s="1108"/>
      <c r="L11" s="1108"/>
      <c r="M11" s="1108"/>
      <c r="N11" s="1108"/>
    </row>
    <row r="12" spans="1:14" s="13" customFormat="1" ht="12" customHeight="1" x14ac:dyDescent="0.2">
      <c r="B12" s="1106"/>
      <c r="C12" s="1112" t="s">
        <v>3</v>
      </c>
      <c r="D12" s="1113" t="s">
        <v>6</v>
      </c>
      <c r="E12" s="656">
        <f>F43</f>
        <v>627223.82000000007</v>
      </c>
      <c r="F12" s="653"/>
      <c r="H12" s="955"/>
      <c r="J12" s="1114"/>
      <c r="K12" s="1108"/>
      <c r="L12" s="1108"/>
      <c r="M12" s="1108"/>
      <c r="N12" s="1108"/>
    </row>
    <row r="13" spans="1:14" s="13" customFormat="1" ht="12" customHeight="1" x14ac:dyDescent="0.2">
      <c r="B13" s="1106"/>
      <c r="C13" s="1112" t="s">
        <v>152</v>
      </c>
      <c r="D13" s="1113" t="s">
        <v>153</v>
      </c>
      <c r="E13" s="1111">
        <f>F66</f>
        <v>24500</v>
      </c>
      <c r="F13" s="653"/>
      <c r="H13" s="955"/>
      <c r="J13" s="955"/>
      <c r="K13" s="1108"/>
      <c r="L13" s="1108"/>
      <c r="M13" s="1108"/>
      <c r="N13" s="1108"/>
    </row>
    <row r="14" spans="1:14" s="13" customFormat="1" ht="12" customHeight="1" x14ac:dyDescent="0.2">
      <c r="B14" s="1106"/>
      <c r="C14" s="1115" t="s">
        <v>4</v>
      </c>
      <c r="D14" s="1116" t="s">
        <v>8</v>
      </c>
      <c r="E14" s="658">
        <f>F86</f>
        <v>103000</v>
      </c>
      <c r="F14" s="659"/>
      <c r="H14" s="955"/>
      <c r="J14" s="955"/>
      <c r="K14" s="1108"/>
      <c r="L14" s="1108"/>
      <c r="M14" s="1108"/>
      <c r="N14" s="1108"/>
    </row>
    <row r="15" spans="1:14" s="13" customFormat="1" ht="12" customHeight="1" x14ac:dyDescent="0.2">
      <c r="B15" s="1106"/>
      <c r="C15" s="1115" t="s">
        <v>5</v>
      </c>
      <c r="D15" s="1116" t="s">
        <v>9</v>
      </c>
      <c r="E15" s="658">
        <f>F96</f>
        <v>90097.5</v>
      </c>
      <c r="F15" s="659"/>
      <c r="H15" s="955"/>
      <c r="J15" s="955"/>
      <c r="K15" s="1108"/>
      <c r="L15" s="1108"/>
      <c r="M15" s="1108"/>
      <c r="N15" s="1108"/>
    </row>
    <row r="16" spans="1:14" s="13" customFormat="1" ht="12" customHeight="1" thickBot="1" x14ac:dyDescent="0.25">
      <c r="B16" s="1106"/>
      <c r="C16" s="1117" t="s">
        <v>156</v>
      </c>
      <c r="D16" s="1118" t="s">
        <v>157</v>
      </c>
      <c r="E16" s="662">
        <f>F128</f>
        <v>7000</v>
      </c>
      <c r="F16" s="659"/>
      <c r="H16" s="955"/>
      <c r="J16" s="955"/>
      <c r="K16" s="1108"/>
      <c r="L16" s="1108"/>
      <c r="M16" s="1108"/>
      <c r="N16" s="1108"/>
    </row>
    <row r="17" spans="1:14" s="1101" customFormat="1" ht="12" customHeight="1" x14ac:dyDescent="0.2">
      <c r="B17" s="1119"/>
      <c r="C17" s="601"/>
      <c r="D17" s="601"/>
      <c r="E17" s="601"/>
      <c r="F17" s="601"/>
      <c r="H17" s="1120"/>
      <c r="J17" s="1121"/>
      <c r="K17" s="1122"/>
      <c r="L17" s="1122"/>
      <c r="M17" s="1122"/>
      <c r="N17" s="1122"/>
    </row>
    <row r="18" spans="1:14" s="1101" customFormat="1" ht="12" customHeight="1" x14ac:dyDescent="0.2">
      <c r="B18" s="1119"/>
      <c r="C18" s="601"/>
      <c r="D18" s="601"/>
      <c r="E18" s="601"/>
      <c r="F18" s="601"/>
      <c r="G18" s="601"/>
      <c r="H18" s="1123"/>
      <c r="J18" s="1124"/>
      <c r="K18" s="1122"/>
      <c r="L18" s="1122"/>
      <c r="M18" s="1122"/>
      <c r="N18" s="1122"/>
    </row>
    <row r="19" spans="1:14" ht="12" customHeight="1" x14ac:dyDescent="0.2">
      <c r="J19" s="1125"/>
    </row>
    <row r="20" spans="1:14" ht="18.75" customHeight="1" x14ac:dyDescent="0.25">
      <c r="B20" s="963" t="s">
        <v>920</v>
      </c>
      <c r="C20" s="963"/>
      <c r="D20" s="963"/>
      <c r="E20" s="963"/>
      <c r="F20" s="963"/>
      <c r="G20" s="963"/>
      <c r="H20" s="51"/>
    </row>
    <row r="21" spans="1:14" ht="12" customHeight="1" thickBot="1" x14ac:dyDescent="0.25">
      <c r="B21" s="5"/>
      <c r="C21" s="5"/>
      <c r="D21" s="5"/>
      <c r="E21" s="7"/>
      <c r="F21" s="7"/>
      <c r="G21" s="7" t="s">
        <v>12</v>
      </c>
      <c r="H21" s="10"/>
    </row>
    <row r="22" spans="1:14" ht="37.5" customHeight="1" thickBot="1" x14ac:dyDescent="0.25">
      <c r="A22" s="200" t="s">
        <v>60</v>
      </c>
      <c r="B22" s="201" t="s">
        <v>16</v>
      </c>
      <c r="C22" s="204" t="s">
        <v>921</v>
      </c>
      <c r="D22" s="199" t="s">
        <v>486</v>
      </c>
      <c r="E22" s="197" t="s">
        <v>142</v>
      </c>
      <c r="F22" s="198" t="s">
        <v>59</v>
      </c>
      <c r="G22" s="449" t="s">
        <v>22</v>
      </c>
      <c r="H22" s="507"/>
    </row>
    <row r="23" spans="1:14" ht="15" customHeight="1" thickBot="1" x14ac:dyDescent="0.25">
      <c r="A23" s="34">
        <f>A24</f>
        <v>0</v>
      </c>
      <c r="B23" s="36" t="s">
        <v>17</v>
      </c>
      <c r="C23" s="35" t="s">
        <v>15</v>
      </c>
      <c r="D23" s="33" t="s">
        <v>19</v>
      </c>
      <c r="E23" s="34">
        <f>E24</f>
        <v>30000</v>
      </c>
      <c r="F23" s="34">
        <f>F24</f>
        <v>30000</v>
      </c>
      <c r="G23" s="664" t="s">
        <v>14</v>
      </c>
      <c r="H23" s="507"/>
    </row>
    <row r="24" spans="1:14" ht="12.75" customHeight="1" x14ac:dyDescent="0.2">
      <c r="A24" s="1126">
        <v>0</v>
      </c>
      <c r="B24" s="1127" t="s">
        <v>14</v>
      </c>
      <c r="C24" s="1128" t="s">
        <v>14</v>
      </c>
      <c r="D24" s="959" t="s">
        <v>487</v>
      </c>
      <c r="E24" s="1129">
        <f>SUM(E25:E28)</f>
        <v>30000</v>
      </c>
      <c r="F24" s="1130">
        <f>SUM(F25:F28)</f>
        <v>30000</v>
      </c>
      <c r="G24" s="1131" t="s">
        <v>14</v>
      </c>
      <c r="H24" s="507"/>
    </row>
    <row r="25" spans="1:14" ht="12.75" customHeight="1" x14ac:dyDescent="0.2">
      <c r="A25" s="495">
        <v>0</v>
      </c>
      <c r="B25" s="1132" t="s">
        <v>18</v>
      </c>
      <c r="C25" s="1133" t="s">
        <v>922</v>
      </c>
      <c r="D25" s="1134" t="s">
        <v>923</v>
      </c>
      <c r="E25" s="497">
        <v>1000</v>
      </c>
      <c r="F25" s="498">
        <v>1000</v>
      </c>
      <c r="G25" s="1135"/>
      <c r="H25" s="507"/>
    </row>
    <row r="26" spans="1:14" ht="22.5" x14ac:dyDescent="0.2">
      <c r="A26" s="470">
        <v>0</v>
      </c>
      <c r="B26" s="1132" t="s">
        <v>18</v>
      </c>
      <c r="C26" s="500">
        <v>6500101601</v>
      </c>
      <c r="D26" s="504" t="s">
        <v>924</v>
      </c>
      <c r="E26" s="472">
        <v>8000</v>
      </c>
      <c r="F26" s="473">
        <v>8000</v>
      </c>
      <c r="G26" s="1137"/>
      <c r="H26" s="507"/>
    </row>
    <row r="27" spans="1:14" ht="12.75" customHeight="1" x14ac:dyDescent="0.2">
      <c r="A27" s="470">
        <v>0</v>
      </c>
      <c r="B27" s="1132" t="s">
        <v>18</v>
      </c>
      <c r="C27" s="500">
        <v>6500111601</v>
      </c>
      <c r="D27" s="1136" t="s">
        <v>925</v>
      </c>
      <c r="E27" s="472">
        <v>10000</v>
      </c>
      <c r="F27" s="473">
        <v>10000</v>
      </c>
      <c r="G27" s="1137"/>
      <c r="H27" s="1138"/>
    </row>
    <row r="28" spans="1:14" ht="12.75" customHeight="1" thickBot="1" x14ac:dyDescent="0.25">
      <c r="A28" s="59">
        <v>0</v>
      </c>
      <c r="B28" s="1139" t="s">
        <v>18</v>
      </c>
      <c r="C28" s="1140">
        <v>6500121601</v>
      </c>
      <c r="D28" s="1141" t="s">
        <v>926</v>
      </c>
      <c r="E28" s="126">
        <v>11000</v>
      </c>
      <c r="F28" s="190">
        <v>11000</v>
      </c>
      <c r="G28" s="1142"/>
      <c r="H28" s="1138"/>
    </row>
    <row r="29" spans="1:14" ht="12.75" customHeight="1" x14ac:dyDescent="0.2">
      <c r="B29" s="1138"/>
      <c r="C29" s="1143"/>
      <c r="D29" s="288"/>
      <c r="E29" s="627"/>
      <c r="F29" s="627"/>
      <c r="G29" s="627"/>
      <c r="H29" s="1138"/>
    </row>
    <row r="30" spans="1:14" ht="12.75" customHeight="1" x14ac:dyDescent="0.2">
      <c r="B30" s="1138"/>
      <c r="C30" s="1143"/>
      <c r="D30" s="288"/>
      <c r="E30" s="627"/>
      <c r="F30" s="627"/>
      <c r="G30" s="627"/>
      <c r="H30" s="1138"/>
    </row>
    <row r="31" spans="1:14" ht="18.75" customHeight="1" x14ac:dyDescent="0.25">
      <c r="B31" s="3038" t="s">
        <v>927</v>
      </c>
      <c r="C31" s="3038"/>
      <c r="D31" s="3038"/>
      <c r="E31" s="3038"/>
      <c r="F31" s="3038"/>
      <c r="G31" s="3038"/>
      <c r="H31" s="24"/>
      <c r="I31" s="24"/>
    </row>
    <row r="32" spans="1:14" ht="12.75" customHeight="1" thickBot="1" x14ac:dyDescent="0.25">
      <c r="B32" s="5"/>
      <c r="C32" s="5"/>
      <c r="D32" s="5"/>
      <c r="E32" s="5"/>
      <c r="F32" s="5"/>
      <c r="G32" s="5"/>
      <c r="H32" s="7" t="s">
        <v>12</v>
      </c>
    </row>
    <row r="33" spans="1:12" ht="35.25" customHeight="1" thickBot="1" x14ac:dyDescent="0.25">
      <c r="A33" s="200" t="s">
        <v>60</v>
      </c>
      <c r="B33" s="195" t="s">
        <v>13</v>
      </c>
      <c r="C33" s="196" t="s">
        <v>928</v>
      </c>
      <c r="D33" s="199" t="s">
        <v>502</v>
      </c>
      <c r="E33" s="939" t="s">
        <v>503</v>
      </c>
      <c r="F33" s="1251" t="s">
        <v>504</v>
      </c>
      <c r="G33" s="197" t="s">
        <v>142</v>
      </c>
      <c r="H33" s="198" t="s">
        <v>59</v>
      </c>
    </row>
    <row r="34" spans="1:12" ht="15" customHeight="1" thickBot="1" x14ac:dyDescent="0.25">
      <c r="A34" s="1144">
        <f>SUM(A35:A37)</f>
        <v>297320</v>
      </c>
      <c r="B34" s="690" t="s">
        <v>17</v>
      </c>
      <c r="C34" s="691" t="s">
        <v>505</v>
      </c>
      <c r="D34" s="692" t="s">
        <v>19</v>
      </c>
      <c r="E34" s="694">
        <f>SUM(E35:E37)</f>
        <v>296613</v>
      </c>
      <c r="F34" s="1145">
        <f>SUM(F35:F37)</f>
        <v>2000</v>
      </c>
      <c r="G34" s="1144">
        <f>SUM(G35:G37)</f>
        <v>298613</v>
      </c>
      <c r="H34" s="695">
        <f>SUM(H35:H37)</f>
        <v>298613</v>
      </c>
    </row>
    <row r="35" spans="1:12" ht="11.25" customHeight="1" x14ac:dyDescent="0.2">
      <c r="A35" s="853">
        <v>32320</v>
      </c>
      <c r="B35" s="1146" t="s">
        <v>18</v>
      </c>
      <c r="C35" s="1147" t="s">
        <v>929</v>
      </c>
      <c r="D35" s="1148" t="s">
        <v>930</v>
      </c>
      <c r="E35" s="1149">
        <v>31613</v>
      </c>
      <c r="F35" s="1150">
        <v>2000</v>
      </c>
      <c r="G35" s="1151">
        <v>33613</v>
      </c>
      <c r="H35" s="473">
        <v>33613</v>
      </c>
      <c r="K35" s="1152"/>
    </row>
    <row r="36" spans="1:12" ht="22.5" x14ac:dyDescent="0.2">
      <c r="A36" s="439">
        <v>125000</v>
      </c>
      <c r="B36" s="1132" t="s">
        <v>18</v>
      </c>
      <c r="C36" s="1153">
        <v>689951601</v>
      </c>
      <c r="D36" s="882" t="s">
        <v>1977</v>
      </c>
      <c r="E36" s="1154">
        <v>125000</v>
      </c>
      <c r="F36" s="1155"/>
      <c r="G36" s="1156">
        <v>125000</v>
      </c>
      <c r="H36" s="473">
        <v>125000</v>
      </c>
    </row>
    <row r="37" spans="1:12" ht="23.25" thickBot="1" x14ac:dyDescent="0.25">
      <c r="A37" s="1157">
        <v>140000</v>
      </c>
      <c r="B37" s="1158" t="s">
        <v>18</v>
      </c>
      <c r="C37" s="1159">
        <v>689961601</v>
      </c>
      <c r="D37" s="1160" t="s">
        <v>1978</v>
      </c>
      <c r="E37" s="1161">
        <v>140000</v>
      </c>
      <c r="F37" s="1162"/>
      <c r="G37" s="1163">
        <v>140000</v>
      </c>
      <c r="H37" s="190">
        <v>140000</v>
      </c>
    </row>
    <row r="38" spans="1:12" ht="12.75" customHeight="1" x14ac:dyDescent="0.2">
      <c r="B38" s="1138"/>
      <c r="C38" s="1143"/>
      <c r="D38" s="288"/>
      <c r="E38" s="627"/>
      <c r="F38" s="627"/>
      <c r="G38" s="627"/>
      <c r="H38" s="1138"/>
    </row>
    <row r="39" spans="1:12" ht="12.75" customHeight="1" x14ac:dyDescent="0.2"/>
    <row r="40" spans="1:12" ht="18.75" customHeight="1" x14ac:dyDescent="0.25">
      <c r="B40" s="963" t="s">
        <v>931</v>
      </c>
      <c r="C40" s="963"/>
      <c r="D40" s="963"/>
      <c r="E40" s="963"/>
      <c r="F40" s="963"/>
      <c r="G40" s="963"/>
      <c r="H40" s="24"/>
    </row>
    <row r="41" spans="1:12" ht="12.75" customHeight="1" thickBot="1" x14ac:dyDescent="0.25">
      <c r="B41" s="5"/>
      <c r="C41" s="5"/>
      <c r="D41" s="5"/>
      <c r="E41" s="23"/>
      <c r="F41" s="23"/>
      <c r="G41" s="78" t="s">
        <v>12</v>
      </c>
      <c r="H41" s="29"/>
    </row>
    <row r="42" spans="1:12" ht="31.5" customHeight="1" thickBot="1" x14ac:dyDescent="0.25">
      <c r="A42" s="2907" t="s">
        <v>60</v>
      </c>
      <c r="B42" s="195" t="s">
        <v>13</v>
      </c>
      <c r="C42" s="196" t="s">
        <v>932</v>
      </c>
      <c r="D42" s="199" t="s">
        <v>20</v>
      </c>
      <c r="E42" s="640" t="s">
        <v>142</v>
      </c>
      <c r="F42" s="2906" t="s">
        <v>59</v>
      </c>
      <c r="G42" s="193" t="s">
        <v>22</v>
      </c>
      <c r="H42" s="507"/>
    </row>
    <row r="43" spans="1:12" ht="15" customHeight="1" thickBot="1" x14ac:dyDescent="0.25">
      <c r="A43" s="34">
        <f>A44+A51+A54</f>
        <v>551619.18000000005</v>
      </c>
      <c r="B43" s="39" t="s">
        <v>17</v>
      </c>
      <c r="C43" s="35" t="s">
        <v>15</v>
      </c>
      <c r="D43" s="33" t="s">
        <v>19</v>
      </c>
      <c r="E43" s="34">
        <v>624648.81999999995</v>
      </c>
      <c r="F43" s="34">
        <f>F44+F51+F54</f>
        <v>627223.82000000007</v>
      </c>
      <c r="G43" s="294" t="s">
        <v>14</v>
      </c>
      <c r="H43" s="507"/>
    </row>
    <row r="44" spans="1:12" x14ac:dyDescent="0.2">
      <c r="A44" s="1164">
        <f>SUM(A45:A50)</f>
        <v>2320</v>
      </c>
      <c r="B44" s="1252" t="s">
        <v>18</v>
      </c>
      <c r="C44" s="1165" t="s">
        <v>14</v>
      </c>
      <c r="D44" s="1166" t="s">
        <v>933</v>
      </c>
      <c r="E44" s="1167"/>
      <c r="F44" s="1168">
        <f>SUM(F45:F50)</f>
        <v>2542.4299999999998</v>
      </c>
      <c r="G44" s="1169"/>
      <c r="H44" s="507"/>
      <c r="J44" s="1170"/>
      <c r="K44" s="1170"/>
      <c r="L44" s="1171"/>
    </row>
    <row r="45" spans="1:12" x14ac:dyDescent="0.2">
      <c r="A45" s="1172">
        <v>1320</v>
      </c>
      <c r="B45" s="1253" t="s">
        <v>169</v>
      </c>
      <c r="C45" s="1133" t="s">
        <v>934</v>
      </c>
      <c r="D45" s="1173" t="s">
        <v>935</v>
      </c>
      <c r="E45" s="1174"/>
      <c r="F45" s="1175">
        <f>70+572.43+1750-50-250-500-50</f>
        <v>1542.4299999999998</v>
      </c>
      <c r="G45" s="27"/>
      <c r="H45" s="507"/>
      <c r="J45" s="1170"/>
      <c r="K45" s="1170"/>
      <c r="L45" s="1170"/>
    </row>
    <row r="46" spans="1:12" x14ac:dyDescent="0.2">
      <c r="A46" s="1172">
        <v>50</v>
      </c>
      <c r="B46" s="1253" t="s">
        <v>169</v>
      </c>
      <c r="C46" s="1133" t="s">
        <v>936</v>
      </c>
      <c r="D46" s="1173" t="s">
        <v>937</v>
      </c>
      <c r="E46" s="1176"/>
      <c r="F46" s="1175">
        <v>50</v>
      </c>
      <c r="G46" s="26"/>
      <c r="H46" s="507"/>
      <c r="J46" s="1170"/>
      <c r="K46" s="1170"/>
      <c r="L46" s="1170"/>
    </row>
    <row r="47" spans="1:12" x14ac:dyDescent="0.2">
      <c r="A47" s="1172">
        <v>250</v>
      </c>
      <c r="B47" s="1253" t="s">
        <v>169</v>
      </c>
      <c r="C47" s="1133" t="s">
        <v>938</v>
      </c>
      <c r="D47" s="1173" t="s">
        <v>939</v>
      </c>
      <c r="E47" s="1174"/>
      <c r="F47" s="1175">
        <v>250</v>
      </c>
      <c r="G47" s="26"/>
      <c r="H47" s="507"/>
      <c r="J47" s="1170"/>
      <c r="K47" s="1170"/>
      <c r="L47" s="1170"/>
    </row>
    <row r="48" spans="1:12" x14ac:dyDescent="0.2">
      <c r="A48" s="1172">
        <v>500</v>
      </c>
      <c r="B48" s="1253" t="s">
        <v>169</v>
      </c>
      <c r="C48" s="1133" t="s">
        <v>940</v>
      </c>
      <c r="D48" s="1173" t="s">
        <v>941</v>
      </c>
      <c r="E48" s="1174"/>
      <c r="F48" s="1175">
        <v>500</v>
      </c>
      <c r="G48" s="26"/>
      <c r="H48" s="507"/>
      <c r="J48" s="1170"/>
      <c r="K48" s="1170"/>
      <c r="L48" s="1171"/>
    </row>
    <row r="49" spans="1:12" x14ac:dyDescent="0.2">
      <c r="A49" s="1172">
        <v>50</v>
      </c>
      <c r="B49" s="1254" t="s">
        <v>169</v>
      </c>
      <c r="C49" s="1177" t="s">
        <v>942</v>
      </c>
      <c r="D49" s="1178" t="s">
        <v>943</v>
      </c>
      <c r="E49" s="1174"/>
      <c r="F49" s="1175">
        <v>50</v>
      </c>
      <c r="G49" s="26"/>
      <c r="H49" s="507"/>
      <c r="J49" s="1170"/>
      <c r="K49" s="1170"/>
      <c r="L49" s="1170"/>
    </row>
    <row r="50" spans="1:12" x14ac:dyDescent="0.2">
      <c r="A50" s="1172">
        <v>150</v>
      </c>
      <c r="B50" s="1254" t="s">
        <v>169</v>
      </c>
      <c r="C50" s="1177" t="s">
        <v>944</v>
      </c>
      <c r="D50" s="2919" t="s">
        <v>945</v>
      </c>
      <c r="E50" s="1174">
        <v>150</v>
      </c>
      <c r="F50" s="1175">
        <v>150</v>
      </c>
      <c r="G50" s="26"/>
      <c r="H50" s="507"/>
      <c r="J50" s="1170"/>
      <c r="K50" s="1170"/>
      <c r="L50" s="1170"/>
    </row>
    <row r="51" spans="1:12" x14ac:dyDescent="0.2">
      <c r="A51" s="1179">
        <f>SUM(A52:A53)</f>
        <v>2372</v>
      </c>
      <c r="B51" s="1255" t="s">
        <v>18</v>
      </c>
      <c r="C51" s="1180" t="s">
        <v>14</v>
      </c>
      <c r="D51" s="1181" t="s">
        <v>946</v>
      </c>
      <c r="E51" s="1182">
        <f>SUM(E52:E53)</f>
        <v>1500</v>
      </c>
      <c r="F51" s="1183">
        <f>SUM(F52:F53)</f>
        <v>2372</v>
      </c>
      <c r="G51" s="26"/>
      <c r="H51" s="507"/>
      <c r="J51" s="1170"/>
      <c r="K51" s="1170"/>
      <c r="L51" s="1171"/>
    </row>
    <row r="52" spans="1:12" x14ac:dyDescent="0.2">
      <c r="A52" s="1172">
        <v>2000</v>
      </c>
      <c r="B52" s="1184" t="s">
        <v>169</v>
      </c>
      <c r="C52" s="1028" t="s">
        <v>947</v>
      </c>
      <c r="D52" s="1185" t="s">
        <v>948</v>
      </c>
      <c r="E52" s="1174">
        <v>1500</v>
      </c>
      <c r="F52" s="1175">
        <f>85+130+195+462+1500-372</f>
        <v>2000</v>
      </c>
      <c r="G52" s="27"/>
      <c r="H52" s="507"/>
      <c r="J52" s="1170"/>
      <c r="K52" s="1170"/>
      <c r="L52" s="1170"/>
    </row>
    <row r="53" spans="1:12" x14ac:dyDescent="0.2">
      <c r="A53" s="1172">
        <v>372</v>
      </c>
      <c r="B53" s="1186" t="s">
        <v>169</v>
      </c>
      <c r="C53" s="1028" t="s">
        <v>949</v>
      </c>
      <c r="D53" s="1187" t="s">
        <v>950</v>
      </c>
      <c r="E53" s="1174">
        <v>0</v>
      </c>
      <c r="F53" s="1175">
        <v>372</v>
      </c>
      <c r="G53" s="27"/>
      <c r="H53" s="507"/>
      <c r="J53" s="1170"/>
      <c r="K53" s="1170"/>
      <c r="L53" s="1171"/>
    </row>
    <row r="54" spans="1:12" x14ac:dyDescent="0.2">
      <c r="A54" s="1188">
        <f>SUM(A55:A59)</f>
        <v>546927.18000000005</v>
      </c>
      <c r="B54" s="1256" t="s">
        <v>18</v>
      </c>
      <c r="C54" s="1189" t="s">
        <v>14</v>
      </c>
      <c r="D54" s="1190" t="s">
        <v>951</v>
      </c>
      <c r="E54" s="1191">
        <f>SUM(E55:E60)</f>
        <v>612500</v>
      </c>
      <c r="F54" s="1183">
        <f>SUM(F55:F60)</f>
        <v>622309.39</v>
      </c>
      <c r="G54" s="1192"/>
      <c r="H54" s="507"/>
      <c r="J54" s="1170"/>
      <c r="K54" s="1170"/>
      <c r="L54" s="1171"/>
    </row>
    <row r="55" spans="1:12" x14ac:dyDescent="0.2">
      <c r="A55" s="1172">
        <v>235000</v>
      </c>
      <c r="B55" s="1253" t="s">
        <v>169</v>
      </c>
      <c r="C55" s="1133" t="s">
        <v>952</v>
      </c>
      <c r="D55" s="1173" t="s">
        <v>953</v>
      </c>
      <c r="E55" s="1174">
        <v>305000</v>
      </c>
      <c r="F55" s="1175">
        <v>305000</v>
      </c>
      <c r="G55" s="27"/>
      <c r="H55" s="507"/>
      <c r="J55" s="1170"/>
      <c r="K55" s="1171"/>
      <c r="L55" s="1170"/>
    </row>
    <row r="56" spans="1:12" x14ac:dyDescent="0.2">
      <c r="A56" s="1172">
        <v>295000</v>
      </c>
      <c r="B56" s="1253" t="s">
        <v>169</v>
      </c>
      <c r="C56" s="1133" t="s">
        <v>954</v>
      </c>
      <c r="D56" s="1193" t="s">
        <v>955</v>
      </c>
      <c r="E56" s="1174">
        <v>295000</v>
      </c>
      <c r="F56" s="1175">
        <v>295000</v>
      </c>
      <c r="G56" s="27"/>
      <c r="H56" s="507"/>
      <c r="J56" s="1170"/>
      <c r="K56" s="1171"/>
      <c r="L56" s="1170"/>
    </row>
    <row r="57" spans="1:12" x14ac:dyDescent="0.2">
      <c r="A57" s="1172">
        <v>9500</v>
      </c>
      <c r="B57" s="1253" t="s">
        <v>169</v>
      </c>
      <c r="C57" s="1133" t="s">
        <v>956</v>
      </c>
      <c r="D57" s="1173" t="s">
        <v>957</v>
      </c>
      <c r="E57" s="1174">
        <v>12500</v>
      </c>
      <c r="F57" s="1175">
        <v>12500</v>
      </c>
      <c r="G57" s="27"/>
      <c r="H57" s="507"/>
      <c r="J57" s="1170"/>
      <c r="K57" s="1171"/>
      <c r="L57" s="1171"/>
    </row>
    <row r="58" spans="1:12" x14ac:dyDescent="0.2">
      <c r="A58" s="1172">
        <v>10</v>
      </c>
      <c r="B58" s="1253" t="s">
        <v>169</v>
      </c>
      <c r="C58" s="1133" t="s">
        <v>958</v>
      </c>
      <c r="D58" s="1173" t="s">
        <v>959</v>
      </c>
      <c r="E58" s="1174"/>
      <c r="F58" s="1175">
        <v>10</v>
      </c>
      <c r="G58" s="27"/>
      <c r="H58" s="507"/>
      <c r="J58" s="1170"/>
      <c r="K58" s="1171"/>
      <c r="L58" s="1170"/>
    </row>
    <row r="59" spans="1:12" x14ac:dyDescent="0.2">
      <c r="A59" s="2914">
        <v>7417.18</v>
      </c>
      <c r="B59" s="2915" t="s">
        <v>169</v>
      </c>
      <c r="C59" s="2916" t="s">
        <v>960</v>
      </c>
      <c r="D59" s="1408" t="s">
        <v>961</v>
      </c>
      <c r="E59" s="2917"/>
      <c r="F59" s="2918">
        <f>714.39+1000+1000+1500+2000+800+200+10</f>
        <v>7224.3899999999994</v>
      </c>
      <c r="G59" s="317"/>
      <c r="H59" s="507"/>
      <c r="J59" s="1170"/>
      <c r="K59" s="1171"/>
      <c r="L59" s="1170"/>
    </row>
    <row r="60" spans="1:12" ht="57" thickBot="1" x14ac:dyDescent="0.25">
      <c r="A60" s="1194">
        <v>0</v>
      </c>
      <c r="B60" s="85" t="s">
        <v>169</v>
      </c>
      <c r="C60" s="1195" t="s">
        <v>1972</v>
      </c>
      <c r="D60" s="1196" t="s">
        <v>1974</v>
      </c>
      <c r="E60" s="2132">
        <v>0</v>
      </c>
      <c r="F60" s="2131">
        <v>2575</v>
      </c>
      <c r="G60" s="2927" t="s">
        <v>1976</v>
      </c>
      <c r="H60" s="507"/>
      <c r="J60" s="1171"/>
      <c r="K60" s="1171"/>
      <c r="L60" s="1170"/>
    </row>
    <row r="61" spans="1:12" x14ac:dyDescent="0.2">
      <c r="J61" s="1170"/>
      <c r="K61" s="1170"/>
      <c r="L61" s="1171"/>
    </row>
    <row r="62" spans="1:12" x14ac:dyDescent="0.2">
      <c r="J62" s="1170"/>
      <c r="K62" s="1170"/>
      <c r="L62" s="1171"/>
    </row>
    <row r="63" spans="1:12" ht="15.75" x14ac:dyDescent="0.25">
      <c r="B63" s="963" t="s">
        <v>962</v>
      </c>
      <c r="C63" s="963"/>
      <c r="D63" s="963"/>
      <c r="E63" s="963"/>
      <c r="F63" s="963"/>
      <c r="G63" s="963"/>
      <c r="H63" s="24"/>
      <c r="J63" s="1170"/>
      <c r="K63" s="1170"/>
      <c r="L63" s="1171"/>
    </row>
    <row r="64" spans="1:12" ht="12" thickBot="1" x14ac:dyDescent="0.25">
      <c r="B64" s="5"/>
      <c r="C64" s="5"/>
      <c r="D64" s="5"/>
      <c r="E64" s="23"/>
      <c r="F64" s="23"/>
      <c r="G64" s="78" t="s">
        <v>12</v>
      </c>
      <c r="H64" s="29"/>
      <c r="J64" s="1170"/>
      <c r="K64" s="1170"/>
      <c r="L64" s="1171"/>
    </row>
    <row r="65" spans="1:8" ht="18.75" customHeight="1" thickBot="1" x14ac:dyDescent="0.25">
      <c r="A65" s="200" t="s">
        <v>60</v>
      </c>
      <c r="B65" s="195" t="s">
        <v>13</v>
      </c>
      <c r="C65" s="196" t="s">
        <v>963</v>
      </c>
      <c r="D65" s="194" t="s">
        <v>287</v>
      </c>
      <c r="E65" s="197" t="s">
        <v>142</v>
      </c>
      <c r="F65" s="198" t="s">
        <v>59</v>
      </c>
      <c r="G65" s="448" t="s">
        <v>22</v>
      </c>
      <c r="H65" s="507"/>
    </row>
    <row r="66" spans="1:8" ht="12" thickBot="1" x14ac:dyDescent="0.25">
      <c r="A66" s="34">
        <f>A67</f>
        <v>11020</v>
      </c>
      <c r="B66" s="36" t="s">
        <v>17</v>
      </c>
      <c r="C66" s="35" t="s">
        <v>15</v>
      </c>
      <c r="D66" s="32" t="s">
        <v>19</v>
      </c>
      <c r="E66" s="34">
        <f>E67</f>
        <v>24500</v>
      </c>
      <c r="F66" s="34">
        <f>F67</f>
        <v>24500</v>
      </c>
      <c r="G66" s="1198" t="s">
        <v>14</v>
      </c>
      <c r="H66" s="507"/>
    </row>
    <row r="67" spans="1:8" x14ac:dyDescent="0.2">
      <c r="A67" s="635">
        <f>SUM(A68:A78)</f>
        <v>11020</v>
      </c>
      <c r="B67" s="1008" t="s">
        <v>17</v>
      </c>
      <c r="C67" s="1009" t="s">
        <v>14</v>
      </c>
      <c r="D67" s="1010" t="s">
        <v>964</v>
      </c>
      <c r="E67" s="1199">
        <f>SUM(E68:E80)</f>
        <v>24500</v>
      </c>
      <c r="F67" s="1012">
        <f>SUM(F68:F80)</f>
        <v>24500</v>
      </c>
      <c r="G67" s="1032"/>
      <c r="H67" s="507"/>
    </row>
    <row r="68" spans="1:8" ht="15" customHeight="1" x14ac:dyDescent="0.2">
      <c r="A68" s="470">
        <v>10600</v>
      </c>
      <c r="B68" s="672" t="s">
        <v>17</v>
      </c>
      <c r="C68" s="1003" t="s">
        <v>965</v>
      </c>
      <c r="D68" s="1004" t="s">
        <v>966</v>
      </c>
      <c r="E68" s="472">
        <v>12000</v>
      </c>
      <c r="F68" s="473">
        <v>12000</v>
      </c>
      <c r="G68" s="1032"/>
      <c r="H68" s="507"/>
    </row>
    <row r="69" spans="1:8" x14ac:dyDescent="0.2">
      <c r="A69" s="470">
        <v>420</v>
      </c>
      <c r="B69" s="672" t="s">
        <v>17</v>
      </c>
      <c r="C69" s="1003" t="s">
        <v>967</v>
      </c>
      <c r="D69" s="1004" t="s">
        <v>968</v>
      </c>
      <c r="E69" s="472">
        <v>420</v>
      </c>
      <c r="F69" s="473">
        <v>0</v>
      </c>
      <c r="G69" s="1200"/>
      <c r="H69" s="507"/>
    </row>
    <row r="70" spans="1:8" x14ac:dyDescent="0.2">
      <c r="A70" s="470"/>
      <c r="B70" s="672" t="s">
        <v>17</v>
      </c>
      <c r="C70" s="1003" t="s">
        <v>969</v>
      </c>
      <c r="D70" s="1004" t="s">
        <v>970</v>
      </c>
      <c r="E70" s="472"/>
      <c r="F70" s="473">
        <v>10</v>
      </c>
      <c r="G70" s="1032"/>
      <c r="H70" s="507"/>
    </row>
    <row r="71" spans="1:8" x14ac:dyDescent="0.2">
      <c r="A71" s="470"/>
      <c r="B71" s="672" t="s">
        <v>17</v>
      </c>
      <c r="C71" s="1003" t="s">
        <v>971</v>
      </c>
      <c r="D71" s="1004" t="s">
        <v>972</v>
      </c>
      <c r="E71" s="472"/>
      <c r="F71" s="473">
        <v>25</v>
      </c>
      <c r="G71" s="1032"/>
      <c r="H71" s="507"/>
    </row>
    <row r="72" spans="1:8" x14ac:dyDescent="0.2">
      <c r="A72" s="470"/>
      <c r="B72" s="672" t="s">
        <v>17</v>
      </c>
      <c r="C72" s="1003" t="s">
        <v>973</v>
      </c>
      <c r="D72" s="1004" t="s">
        <v>974</v>
      </c>
      <c r="E72" s="472"/>
      <c r="F72" s="473">
        <v>10</v>
      </c>
      <c r="G72" s="1032"/>
      <c r="H72" s="507"/>
    </row>
    <row r="73" spans="1:8" x14ac:dyDescent="0.2">
      <c r="A73" s="470"/>
      <c r="B73" s="672" t="s">
        <v>17</v>
      </c>
      <c r="C73" s="1003" t="s">
        <v>975</v>
      </c>
      <c r="D73" s="1004" t="s">
        <v>976</v>
      </c>
      <c r="E73" s="472"/>
      <c r="F73" s="473">
        <v>10</v>
      </c>
      <c r="G73" s="1032"/>
      <c r="H73" s="507"/>
    </row>
    <row r="74" spans="1:8" x14ac:dyDescent="0.2">
      <c r="A74" s="470"/>
      <c r="B74" s="672" t="s">
        <v>17</v>
      </c>
      <c r="C74" s="1003" t="s">
        <v>977</v>
      </c>
      <c r="D74" s="1004" t="s">
        <v>978</v>
      </c>
      <c r="E74" s="472"/>
      <c r="F74" s="473">
        <v>80</v>
      </c>
      <c r="G74" s="1032"/>
      <c r="H74" s="507"/>
    </row>
    <row r="75" spans="1:8" x14ac:dyDescent="0.2">
      <c r="A75" s="470"/>
      <c r="B75" s="672" t="s">
        <v>17</v>
      </c>
      <c r="C75" s="1003" t="s">
        <v>979</v>
      </c>
      <c r="D75" s="1004" t="s">
        <v>980</v>
      </c>
      <c r="E75" s="472"/>
      <c r="F75" s="473">
        <v>84</v>
      </c>
      <c r="G75" s="1032"/>
      <c r="H75" s="507"/>
    </row>
    <row r="76" spans="1:8" x14ac:dyDescent="0.2">
      <c r="A76" s="470"/>
      <c r="B76" s="672" t="s">
        <v>17</v>
      </c>
      <c r="C76" s="1003" t="s">
        <v>981</v>
      </c>
      <c r="D76" s="1004" t="s">
        <v>982</v>
      </c>
      <c r="E76" s="472"/>
      <c r="F76" s="473">
        <v>30</v>
      </c>
      <c r="G76" s="1032"/>
      <c r="H76" s="507"/>
    </row>
    <row r="77" spans="1:8" x14ac:dyDescent="0.2">
      <c r="A77" s="470"/>
      <c r="B77" s="672" t="s">
        <v>17</v>
      </c>
      <c r="C77" s="1003" t="s">
        <v>983</v>
      </c>
      <c r="D77" s="1004" t="s">
        <v>984</v>
      </c>
      <c r="E77" s="472"/>
      <c r="F77" s="473">
        <v>51</v>
      </c>
      <c r="G77" s="1032"/>
      <c r="H77" s="507"/>
    </row>
    <row r="78" spans="1:8" x14ac:dyDescent="0.2">
      <c r="A78" s="470"/>
      <c r="B78" s="672" t="s">
        <v>17</v>
      </c>
      <c r="C78" s="1003" t="s">
        <v>985</v>
      </c>
      <c r="D78" s="1004" t="s">
        <v>986</v>
      </c>
      <c r="E78" s="472"/>
      <c r="F78" s="473">
        <v>120</v>
      </c>
      <c r="G78" s="1032"/>
      <c r="H78" s="507"/>
    </row>
    <row r="79" spans="1:8" x14ac:dyDescent="0.2">
      <c r="A79" s="470"/>
      <c r="B79" s="672" t="s">
        <v>17</v>
      </c>
      <c r="C79" s="1003" t="s">
        <v>987</v>
      </c>
      <c r="D79" s="1004" t="s">
        <v>988</v>
      </c>
      <c r="E79" s="472">
        <v>80</v>
      </c>
      <c r="F79" s="473">
        <v>80</v>
      </c>
      <c r="G79" s="1032"/>
      <c r="H79" s="507"/>
    </row>
    <row r="80" spans="1:8" ht="23.25" thickBot="1" x14ac:dyDescent="0.25">
      <c r="A80" s="59"/>
      <c r="B80" s="1035" t="s">
        <v>17</v>
      </c>
      <c r="C80" s="617" t="s">
        <v>989</v>
      </c>
      <c r="D80" s="1201" t="s">
        <v>990</v>
      </c>
      <c r="E80" s="126">
        <v>12000</v>
      </c>
      <c r="F80" s="190">
        <v>12000</v>
      </c>
      <c r="G80" s="1202"/>
      <c r="H80" s="507"/>
    </row>
    <row r="81" spans="1:14" x14ac:dyDescent="0.2">
      <c r="A81" s="627"/>
      <c r="B81" s="1038"/>
      <c r="C81" s="1039"/>
      <c r="D81" s="1040"/>
      <c r="E81" s="627"/>
      <c r="F81" s="627"/>
      <c r="G81" s="848"/>
      <c r="H81" s="286"/>
    </row>
    <row r="82" spans="1:14" s="286" customFormat="1" ht="12.6" customHeight="1" x14ac:dyDescent="0.2">
      <c r="A82" s="507"/>
      <c r="B82" s="1203"/>
      <c r="C82" s="1204"/>
      <c r="D82" s="1205"/>
      <c r="E82" s="627"/>
      <c r="F82" s="627"/>
      <c r="G82" s="627"/>
      <c r="H82" s="1041"/>
    </row>
    <row r="83" spans="1:14" s="286" customFormat="1" ht="17.25" customHeight="1" x14ac:dyDescent="0.25">
      <c r="A83" s="507"/>
      <c r="B83" s="963" t="s">
        <v>991</v>
      </c>
      <c r="C83" s="963"/>
      <c r="D83" s="963"/>
      <c r="E83" s="963"/>
      <c r="F83" s="963"/>
      <c r="G83" s="963"/>
      <c r="H83" s="37"/>
    </row>
    <row r="84" spans="1:14" ht="12.6" customHeight="1" thickBot="1" x14ac:dyDescent="0.25">
      <c r="B84" s="5"/>
      <c r="C84" s="5"/>
      <c r="D84" s="5"/>
      <c r="E84" s="7"/>
      <c r="F84" s="7"/>
      <c r="G84" s="7" t="s">
        <v>12</v>
      </c>
      <c r="H84" s="10"/>
    </row>
    <row r="85" spans="1:14" ht="17.25" customHeight="1" thickBot="1" x14ac:dyDescent="0.25">
      <c r="A85" s="200" t="s">
        <v>60</v>
      </c>
      <c r="B85" s="203" t="s">
        <v>16</v>
      </c>
      <c r="C85" s="204" t="s">
        <v>992</v>
      </c>
      <c r="D85" s="199" t="s">
        <v>21</v>
      </c>
      <c r="E85" s="197" t="s">
        <v>142</v>
      </c>
      <c r="F85" s="198" t="s">
        <v>59</v>
      </c>
      <c r="G85" s="448" t="s">
        <v>22</v>
      </c>
      <c r="H85" s="507"/>
    </row>
    <row r="86" spans="1:14" ht="12" thickBot="1" x14ac:dyDescent="0.25">
      <c r="A86" s="34">
        <f>A87</f>
        <v>104000</v>
      </c>
      <c r="B86" s="39" t="s">
        <v>17</v>
      </c>
      <c r="C86" s="33" t="s">
        <v>15</v>
      </c>
      <c r="D86" s="32" t="s">
        <v>19</v>
      </c>
      <c r="E86" s="34">
        <f>E87</f>
        <v>103000</v>
      </c>
      <c r="F86" s="34">
        <f>F87</f>
        <v>103000</v>
      </c>
      <c r="G86" s="233" t="s">
        <v>14</v>
      </c>
      <c r="H86" s="507"/>
    </row>
    <row r="87" spans="1:14" x14ac:dyDescent="0.2">
      <c r="A87" s="1042">
        <f>SUM(A88:A90)</f>
        <v>104000</v>
      </c>
      <c r="B87" s="1206" t="s">
        <v>14</v>
      </c>
      <c r="C87" s="834" t="s">
        <v>14</v>
      </c>
      <c r="D87" s="1054" t="s">
        <v>10</v>
      </c>
      <c r="E87" s="1044">
        <f>SUM(E88:E90)</f>
        <v>103000</v>
      </c>
      <c r="F87" s="1207">
        <f>SUM(F88:F90)</f>
        <v>103000</v>
      </c>
      <c r="G87" s="1056" t="s">
        <v>14</v>
      </c>
      <c r="H87" s="507"/>
    </row>
    <row r="88" spans="1:14" ht="15" customHeight="1" x14ac:dyDescent="0.2">
      <c r="A88" s="486">
        <v>3000</v>
      </c>
      <c r="B88" s="1208" t="s">
        <v>17</v>
      </c>
      <c r="C88" s="1209" t="s">
        <v>993</v>
      </c>
      <c r="D88" s="1210" t="s">
        <v>994</v>
      </c>
      <c r="E88" s="488">
        <v>3000</v>
      </c>
      <c r="F88" s="1211">
        <v>3000</v>
      </c>
      <c r="G88" s="1212"/>
      <c r="H88" s="507"/>
    </row>
    <row r="89" spans="1:14" x14ac:dyDescent="0.2">
      <c r="A89" s="470">
        <v>100000</v>
      </c>
      <c r="B89" s="1213" t="s">
        <v>17</v>
      </c>
      <c r="C89" s="1003" t="s">
        <v>995</v>
      </c>
      <c r="D89" s="1214" t="s">
        <v>996</v>
      </c>
      <c r="E89" s="472">
        <v>100000</v>
      </c>
      <c r="F89" s="1215">
        <v>100000</v>
      </c>
      <c r="G89" s="1032"/>
      <c r="H89" s="507"/>
    </row>
    <row r="90" spans="1:14" ht="12" thickBot="1" x14ac:dyDescent="0.25">
      <c r="A90" s="59">
        <v>1000</v>
      </c>
      <c r="B90" s="1216" t="s">
        <v>17</v>
      </c>
      <c r="C90" s="617" t="s">
        <v>922</v>
      </c>
      <c r="D90" s="888" t="s">
        <v>997</v>
      </c>
      <c r="E90" s="126">
        <v>0</v>
      </c>
      <c r="F90" s="1217">
        <v>0</v>
      </c>
      <c r="G90" s="1068"/>
    </row>
    <row r="92" spans="1:14" ht="12.6" customHeight="1" x14ac:dyDescent="0.2"/>
    <row r="93" spans="1:14" ht="17.25" customHeight="1" x14ac:dyDescent="0.25">
      <c r="B93" s="963" t="s">
        <v>998</v>
      </c>
      <c r="C93" s="963"/>
      <c r="D93" s="963"/>
      <c r="E93" s="963"/>
      <c r="F93" s="963"/>
      <c r="G93" s="963"/>
      <c r="H93" s="999"/>
    </row>
    <row r="94" spans="1:14" ht="12.6" customHeight="1" thickBot="1" x14ac:dyDescent="0.25">
      <c r="B94" s="5"/>
      <c r="C94" s="849"/>
      <c r="D94" s="5"/>
      <c r="E94" s="23"/>
      <c r="F94" s="23"/>
      <c r="G94" s="78" t="s">
        <v>12</v>
      </c>
      <c r="H94" s="41"/>
      <c r="J94" s="288"/>
      <c r="K94" s="288"/>
      <c r="L94" s="288"/>
      <c r="M94" s="288"/>
      <c r="N94" s="288"/>
    </row>
    <row r="95" spans="1:14" ht="18.75" customHeight="1" thickBot="1" x14ac:dyDescent="0.25">
      <c r="A95" s="200" t="s">
        <v>60</v>
      </c>
      <c r="B95" s="203" t="s">
        <v>16</v>
      </c>
      <c r="C95" s="202" t="s">
        <v>999</v>
      </c>
      <c r="D95" s="199" t="s">
        <v>11</v>
      </c>
      <c r="E95" s="197" t="s">
        <v>142</v>
      </c>
      <c r="F95" s="198" t="s">
        <v>59</v>
      </c>
      <c r="G95" s="193" t="s">
        <v>22</v>
      </c>
      <c r="H95" s="507"/>
      <c r="J95" s="288"/>
      <c r="K95" s="288"/>
      <c r="L95" s="288"/>
      <c r="M95" s="288"/>
      <c r="N95" s="288"/>
    </row>
    <row r="96" spans="1:14" ht="12.75" customHeight="1" thickBot="1" x14ac:dyDescent="0.25">
      <c r="A96" s="34">
        <f>SUM(A97:A99)</f>
        <v>44977.5</v>
      </c>
      <c r="B96" s="39" t="s">
        <v>17</v>
      </c>
      <c r="C96" s="35" t="s">
        <v>15</v>
      </c>
      <c r="D96" s="33" t="s">
        <v>19</v>
      </c>
      <c r="E96" s="34">
        <f>SUM(E97:E122)</f>
        <v>90097.5</v>
      </c>
      <c r="F96" s="34">
        <f>SUM(F97:F122)</f>
        <v>90097.5</v>
      </c>
      <c r="G96" s="31" t="s">
        <v>14</v>
      </c>
      <c r="H96" s="507"/>
      <c r="J96" s="288"/>
      <c r="K96" s="288"/>
      <c r="L96" s="288"/>
      <c r="M96" s="288"/>
      <c r="N96" s="288"/>
    </row>
    <row r="97" spans="1:14" ht="22.5" x14ac:dyDescent="0.2">
      <c r="A97" s="100">
        <v>14500</v>
      </c>
      <c r="B97" s="1257" t="s">
        <v>17</v>
      </c>
      <c r="C97" s="1218" t="s">
        <v>1000</v>
      </c>
      <c r="D97" s="1219" t="s">
        <v>1001</v>
      </c>
      <c r="E97" s="1220"/>
      <c r="F97" s="1221">
        <v>0</v>
      </c>
      <c r="G97" s="859"/>
      <c r="H97" s="507"/>
      <c r="J97" s="146"/>
      <c r="K97" s="288"/>
      <c r="L97" s="288"/>
      <c r="M97" s="288"/>
      <c r="N97" s="288"/>
    </row>
    <row r="98" spans="1:14" ht="22.5" x14ac:dyDescent="0.2">
      <c r="A98" s="139">
        <v>30000</v>
      </c>
      <c r="B98" s="1213" t="s">
        <v>17</v>
      </c>
      <c r="C98" s="1222" t="s">
        <v>1000</v>
      </c>
      <c r="D98" s="99" t="s">
        <v>1002</v>
      </c>
      <c r="E98" s="1223"/>
      <c r="F98" s="1224">
        <v>0</v>
      </c>
      <c r="G98" s="1225"/>
      <c r="H98" s="507"/>
      <c r="J98" s="146"/>
      <c r="K98" s="288"/>
      <c r="L98" s="288"/>
      <c r="M98" s="288"/>
      <c r="N98" s="288"/>
    </row>
    <row r="99" spans="1:14" ht="33.75" x14ac:dyDescent="0.2">
      <c r="A99" s="100">
        <v>477.5</v>
      </c>
      <c r="B99" s="1213" t="s">
        <v>17</v>
      </c>
      <c r="C99" s="1222" t="s">
        <v>1003</v>
      </c>
      <c r="D99" s="99" t="s">
        <v>1004</v>
      </c>
      <c r="E99" s="1226">
        <v>477.5</v>
      </c>
      <c r="F99" s="86">
        <v>477.5</v>
      </c>
      <c r="G99" s="121"/>
      <c r="H99" s="507"/>
      <c r="J99" s="146"/>
      <c r="K99" s="288"/>
      <c r="L99" s="288"/>
      <c r="M99" s="288"/>
      <c r="N99" s="288"/>
    </row>
    <row r="100" spans="1:14" ht="45" x14ac:dyDescent="0.2">
      <c r="A100" s="106"/>
      <c r="B100" s="1213" t="s">
        <v>17</v>
      </c>
      <c r="C100" s="1222" t="s">
        <v>1005</v>
      </c>
      <c r="D100" s="1227" t="s">
        <v>1006</v>
      </c>
      <c r="E100" s="1228">
        <v>5000</v>
      </c>
      <c r="F100" s="86">
        <v>700</v>
      </c>
      <c r="G100" s="2778" t="s">
        <v>1954</v>
      </c>
      <c r="H100" s="507"/>
      <c r="J100" s="146"/>
      <c r="K100" s="288"/>
      <c r="L100" s="627"/>
      <c r="M100" s="288"/>
      <c r="N100" s="288"/>
    </row>
    <row r="101" spans="1:14" ht="45" x14ac:dyDescent="0.2">
      <c r="A101" s="106"/>
      <c r="B101" s="1213" t="s">
        <v>17</v>
      </c>
      <c r="C101" s="1222" t="s">
        <v>1005</v>
      </c>
      <c r="D101" s="1227" t="s">
        <v>1960</v>
      </c>
      <c r="E101" s="2776">
        <v>0</v>
      </c>
      <c r="F101" s="67">
        <v>6300</v>
      </c>
      <c r="G101" s="2778" t="s">
        <v>1954</v>
      </c>
      <c r="H101" s="507"/>
      <c r="J101" s="152"/>
      <c r="K101" s="288"/>
      <c r="L101" s="288"/>
      <c r="M101" s="288"/>
      <c r="N101" s="288"/>
    </row>
    <row r="102" spans="1:14" x14ac:dyDescent="0.2">
      <c r="A102" s="100"/>
      <c r="B102" s="1213" t="s">
        <v>17</v>
      </c>
      <c r="C102" s="1222" t="s">
        <v>1007</v>
      </c>
      <c r="D102" s="65" t="s">
        <v>1008</v>
      </c>
      <c r="E102" s="1226">
        <v>5000</v>
      </c>
      <c r="F102" s="86">
        <v>5000</v>
      </c>
      <c r="G102" s="121"/>
      <c r="H102" s="507"/>
      <c r="J102" s="146"/>
      <c r="K102" s="288"/>
      <c r="L102" s="288"/>
      <c r="M102" s="288"/>
      <c r="N102" s="288"/>
    </row>
    <row r="103" spans="1:14" ht="22.5" x14ac:dyDescent="0.2">
      <c r="A103" s="100"/>
      <c r="B103" s="1213" t="s">
        <v>17</v>
      </c>
      <c r="C103" s="1222" t="s">
        <v>1009</v>
      </c>
      <c r="D103" s="65" t="s">
        <v>64</v>
      </c>
      <c r="E103" s="1226">
        <v>7000</v>
      </c>
      <c r="F103" s="86">
        <v>7000</v>
      </c>
      <c r="G103" s="121"/>
      <c r="H103" s="507"/>
      <c r="J103" s="146"/>
      <c r="K103" s="288"/>
      <c r="L103" s="288"/>
      <c r="M103" s="288"/>
      <c r="N103" s="288"/>
    </row>
    <row r="104" spans="1:14" ht="22.5" x14ac:dyDescent="0.2">
      <c r="A104" s="100"/>
      <c r="B104" s="1213" t="s">
        <v>17</v>
      </c>
      <c r="C104" s="1222" t="s">
        <v>1010</v>
      </c>
      <c r="D104" s="65" t="s">
        <v>1011</v>
      </c>
      <c r="E104" s="1226">
        <v>5000</v>
      </c>
      <c r="F104" s="86">
        <v>5000</v>
      </c>
      <c r="G104" s="121"/>
      <c r="H104" s="507"/>
      <c r="J104" s="146"/>
      <c r="K104" s="288"/>
      <c r="L104" s="288"/>
      <c r="M104" s="288"/>
      <c r="N104" s="288"/>
    </row>
    <row r="105" spans="1:14" x14ac:dyDescent="0.2">
      <c r="A105" s="100"/>
      <c r="B105" s="1213" t="s">
        <v>17</v>
      </c>
      <c r="C105" s="1222" t="s">
        <v>1012</v>
      </c>
      <c r="D105" s="65" t="s">
        <v>65</v>
      </c>
      <c r="E105" s="1226">
        <v>10000</v>
      </c>
      <c r="F105" s="86">
        <v>10000</v>
      </c>
      <c r="G105" s="121"/>
      <c r="H105" s="507"/>
      <c r="J105" s="146"/>
      <c r="K105" s="288"/>
      <c r="L105" s="288"/>
      <c r="M105" s="288"/>
      <c r="N105" s="288"/>
    </row>
    <row r="106" spans="1:14" ht="45" x14ac:dyDescent="0.2">
      <c r="A106" s="100"/>
      <c r="B106" s="1213" t="s">
        <v>17</v>
      </c>
      <c r="C106" s="1222" t="s">
        <v>1013</v>
      </c>
      <c r="D106" s="65" t="s">
        <v>1014</v>
      </c>
      <c r="E106" s="1226">
        <v>15000</v>
      </c>
      <c r="F106" s="86">
        <f>15000-6700</f>
        <v>8300</v>
      </c>
      <c r="G106" s="167" t="s">
        <v>1954</v>
      </c>
      <c r="H106" s="507"/>
      <c r="J106" s="146"/>
      <c r="K106" s="288"/>
      <c r="L106" s="288"/>
      <c r="M106" s="288"/>
      <c r="N106" s="288"/>
    </row>
    <row r="107" spans="1:14" ht="45" x14ac:dyDescent="0.2">
      <c r="A107" s="100"/>
      <c r="B107" s="1213" t="s">
        <v>17</v>
      </c>
      <c r="C107" s="1222" t="s">
        <v>1015</v>
      </c>
      <c r="D107" s="65" t="s">
        <v>1016</v>
      </c>
      <c r="E107" s="1226">
        <v>1500</v>
      </c>
      <c r="F107" s="86">
        <v>350</v>
      </c>
      <c r="G107" s="2778" t="s">
        <v>1954</v>
      </c>
      <c r="H107" s="507"/>
      <c r="J107" s="146"/>
      <c r="K107" s="288"/>
      <c r="L107" s="627"/>
      <c r="M107" s="288"/>
      <c r="N107" s="288"/>
    </row>
    <row r="108" spans="1:14" ht="45" x14ac:dyDescent="0.2">
      <c r="A108" s="100"/>
      <c r="B108" s="1213" t="s">
        <v>17</v>
      </c>
      <c r="C108" s="1222" t="s">
        <v>1015</v>
      </c>
      <c r="D108" s="65" t="s">
        <v>1961</v>
      </c>
      <c r="E108" s="2777">
        <v>0</v>
      </c>
      <c r="F108" s="67">
        <f>3500-350</f>
        <v>3150</v>
      </c>
      <c r="G108" s="2778" t="s">
        <v>1954</v>
      </c>
      <c r="H108" s="507"/>
      <c r="J108" s="152"/>
      <c r="K108" s="288"/>
      <c r="L108" s="288"/>
      <c r="M108" s="288"/>
      <c r="N108" s="288"/>
    </row>
    <row r="109" spans="1:14" ht="13.5" customHeight="1" x14ac:dyDescent="0.2">
      <c r="A109" s="100"/>
      <c r="B109" s="1213" t="s">
        <v>17</v>
      </c>
      <c r="C109" s="1209" t="s">
        <v>1017</v>
      </c>
      <c r="D109" s="65" t="s">
        <v>66</v>
      </c>
      <c r="E109" s="1226">
        <v>4000</v>
      </c>
      <c r="F109" s="86">
        <v>4000</v>
      </c>
      <c r="G109" s="121"/>
      <c r="H109" s="507"/>
      <c r="J109" s="146"/>
      <c r="K109" s="288"/>
      <c r="L109" s="288"/>
      <c r="M109" s="288"/>
      <c r="N109" s="288"/>
    </row>
    <row r="110" spans="1:14" ht="12.75" customHeight="1" x14ac:dyDescent="0.2">
      <c r="A110" s="100"/>
      <c r="B110" s="1213" t="s">
        <v>17</v>
      </c>
      <c r="C110" s="1209" t="s">
        <v>1018</v>
      </c>
      <c r="D110" s="65" t="s">
        <v>1019</v>
      </c>
      <c r="E110" s="1226">
        <v>11000</v>
      </c>
      <c r="F110" s="86">
        <v>11000</v>
      </c>
      <c r="G110" s="121"/>
      <c r="H110" s="507"/>
      <c r="J110" s="146"/>
      <c r="K110" s="288"/>
      <c r="L110" s="288"/>
      <c r="M110" s="288"/>
      <c r="N110" s="288"/>
    </row>
    <row r="111" spans="1:14" s="288" customFormat="1" x14ac:dyDescent="0.2">
      <c r="A111" s="146"/>
      <c r="B111" s="1038"/>
      <c r="C111" s="1039"/>
      <c r="D111" s="110"/>
      <c r="E111" s="146"/>
      <c r="F111" s="146"/>
      <c r="G111" s="76"/>
      <c r="J111" s="146"/>
    </row>
    <row r="112" spans="1:14" s="288" customFormat="1" x14ac:dyDescent="0.2">
      <c r="A112" s="146"/>
      <c r="B112" s="1038"/>
      <c r="C112" s="1039"/>
      <c r="D112" s="110"/>
      <c r="E112" s="146"/>
      <c r="F112" s="146"/>
      <c r="G112" s="76"/>
      <c r="J112" s="146"/>
    </row>
    <row r="113" spans="1:14" ht="12.6" customHeight="1" thickBot="1" x14ac:dyDescent="0.25">
      <c r="B113" s="5"/>
      <c r="C113" s="849"/>
      <c r="D113" s="5"/>
      <c r="E113" s="23"/>
      <c r="F113" s="23"/>
      <c r="G113" s="78" t="s">
        <v>12</v>
      </c>
      <c r="H113" s="41"/>
      <c r="J113" s="288"/>
      <c r="K113" s="288"/>
      <c r="L113" s="288"/>
      <c r="M113" s="288"/>
      <c r="N113" s="288"/>
    </row>
    <row r="114" spans="1:14" ht="18.75" customHeight="1" thickBot="1" x14ac:dyDescent="0.25">
      <c r="A114" s="2749" t="s">
        <v>60</v>
      </c>
      <c r="B114" s="203" t="s">
        <v>16</v>
      </c>
      <c r="C114" s="202" t="s">
        <v>999</v>
      </c>
      <c r="D114" s="199" t="s">
        <v>11</v>
      </c>
      <c r="E114" s="2748" t="s">
        <v>142</v>
      </c>
      <c r="F114" s="2747" t="s">
        <v>59</v>
      </c>
      <c r="G114" s="193" t="s">
        <v>22</v>
      </c>
      <c r="H114" s="507"/>
      <c r="J114" s="288"/>
      <c r="K114" s="288"/>
      <c r="L114" s="288"/>
      <c r="M114" s="288"/>
      <c r="N114" s="288"/>
    </row>
    <row r="115" spans="1:14" ht="12.75" customHeight="1" thickBot="1" x14ac:dyDescent="0.25">
      <c r="A115" s="233" t="s">
        <v>1927</v>
      </c>
      <c r="B115" s="39" t="s">
        <v>17</v>
      </c>
      <c r="C115" s="35" t="s">
        <v>15</v>
      </c>
      <c r="D115" s="33" t="s">
        <v>19</v>
      </c>
      <c r="E115" s="233" t="s">
        <v>23</v>
      </c>
      <c r="F115" s="233" t="s">
        <v>23</v>
      </c>
      <c r="G115" s="31" t="s">
        <v>14</v>
      </c>
      <c r="H115" s="507"/>
      <c r="J115" s="288"/>
      <c r="K115" s="288"/>
      <c r="L115" s="288"/>
      <c r="M115" s="288"/>
      <c r="N115" s="288"/>
    </row>
    <row r="116" spans="1:14" ht="22.5" x14ac:dyDescent="0.2">
      <c r="A116" s="100"/>
      <c r="B116" s="1213" t="s">
        <v>17</v>
      </c>
      <c r="C116" s="1222" t="s">
        <v>1020</v>
      </c>
      <c r="D116" s="65" t="s">
        <v>1021</v>
      </c>
      <c r="E116" s="1226">
        <v>10300</v>
      </c>
      <c r="F116" s="86">
        <v>10300</v>
      </c>
      <c r="G116" s="121"/>
      <c r="H116" s="507"/>
      <c r="J116" s="146"/>
      <c r="K116" s="288"/>
      <c r="L116" s="288"/>
      <c r="M116" s="288"/>
      <c r="N116" s="288"/>
    </row>
    <row r="117" spans="1:14" ht="45" x14ac:dyDescent="0.2">
      <c r="A117" s="100"/>
      <c r="B117" s="1213" t="s">
        <v>17</v>
      </c>
      <c r="C117" s="1222" t="s">
        <v>1022</v>
      </c>
      <c r="D117" s="65" t="s">
        <v>1023</v>
      </c>
      <c r="E117" s="1226">
        <v>300</v>
      </c>
      <c r="F117" s="86">
        <v>300</v>
      </c>
      <c r="G117" s="2778" t="s">
        <v>1954</v>
      </c>
      <c r="H117" s="507"/>
      <c r="J117" s="146"/>
      <c r="K117" s="288"/>
      <c r="L117" s="627"/>
      <c r="M117" s="288"/>
      <c r="N117" s="288"/>
    </row>
    <row r="118" spans="1:14" ht="45" x14ac:dyDescent="0.2">
      <c r="A118" s="100"/>
      <c r="B118" s="1213" t="s">
        <v>17</v>
      </c>
      <c r="C118" s="1222" t="s">
        <v>1022</v>
      </c>
      <c r="D118" s="65" t="s">
        <v>1962</v>
      </c>
      <c r="E118" s="2777">
        <v>0</v>
      </c>
      <c r="F118" s="67">
        <v>2700</v>
      </c>
      <c r="G118" s="2778" t="s">
        <v>1954</v>
      </c>
      <c r="H118" s="507"/>
      <c r="J118" s="152"/>
      <c r="K118" s="288"/>
      <c r="L118" s="288"/>
      <c r="M118" s="288"/>
      <c r="N118" s="288"/>
    </row>
    <row r="119" spans="1:14" x14ac:dyDescent="0.2">
      <c r="A119" s="100"/>
      <c r="B119" s="1213" t="s">
        <v>17</v>
      </c>
      <c r="C119" s="1222" t="s">
        <v>1024</v>
      </c>
      <c r="D119" s="65" t="s">
        <v>1025</v>
      </c>
      <c r="E119" s="1226">
        <v>10000</v>
      </c>
      <c r="F119" s="86">
        <v>10000</v>
      </c>
      <c r="G119" s="2779"/>
      <c r="H119" s="507"/>
      <c r="J119" s="146"/>
      <c r="K119" s="288"/>
      <c r="L119" s="288"/>
      <c r="M119" s="288"/>
      <c r="N119" s="288"/>
    </row>
    <row r="120" spans="1:14" ht="22.5" x14ac:dyDescent="0.2">
      <c r="A120" s="100"/>
      <c r="B120" s="1213" t="s">
        <v>17</v>
      </c>
      <c r="C120" s="1222" t="s">
        <v>1026</v>
      </c>
      <c r="D120" s="65" t="s">
        <v>1027</v>
      </c>
      <c r="E120" s="1226">
        <v>2000</v>
      </c>
      <c r="F120" s="86">
        <v>2000</v>
      </c>
      <c r="G120" s="121"/>
      <c r="H120" s="507"/>
      <c r="J120" s="146"/>
      <c r="K120" s="288"/>
      <c r="L120" s="288"/>
      <c r="M120" s="288"/>
      <c r="N120" s="288"/>
    </row>
    <row r="121" spans="1:14" ht="22.5" x14ac:dyDescent="0.2">
      <c r="A121" s="100"/>
      <c r="B121" s="1213" t="s">
        <v>17</v>
      </c>
      <c r="C121" s="1003" t="s">
        <v>1028</v>
      </c>
      <c r="D121" s="65" t="s">
        <v>1029</v>
      </c>
      <c r="E121" s="1226">
        <v>420</v>
      </c>
      <c r="F121" s="86">
        <v>420</v>
      </c>
      <c r="G121" s="121"/>
      <c r="H121" s="507"/>
      <c r="J121" s="146"/>
      <c r="K121" s="288"/>
      <c r="L121" s="288"/>
      <c r="M121" s="288"/>
      <c r="N121" s="288"/>
    </row>
    <row r="122" spans="1:14" ht="23.25" thickBot="1" x14ac:dyDescent="0.25">
      <c r="A122" s="2780"/>
      <c r="B122" s="1216" t="s">
        <v>17</v>
      </c>
      <c r="C122" s="617" t="s">
        <v>1028</v>
      </c>
      <c r="D122" s="1036" t="s">
        <v>1030</v>
      </c>
      <c r="E122" s="1229">
        <v>3100</v>
      </c>
      <c r="F122" s="1230">
        <v>3100</v>
      </c>
      <c r="G122" s="120"/>
      <c r="H122" s="507"/>
      <c r="J122" s="146"/>
      <c r="K122" s="288"/>
      <c r="L122" s="288"/>
      <c r="M122" s="288"/>
      <c r="N122" s="288"/>
    </row>
    <row r="123" spans="1:14" x14ac:dyDescent="0.2">
      <c r="A123" s="146"/>
      <c r="B123" s="1039"/>
      <c r="C123" s="1039"/>
      <c r="D123" s="110"/>
      <c r="E123" s="146"/>
      <c r="F123" s="146"/>
      <c r="G123" s="76"/>
      <c r="H123" s="286"/>
      <c r="J123" s="288"/>
      <c r="K123" s="288"/>
      <c r="L123" s="288"/>
      <c r="M123" s="288"/>
      <c r="N123" s="288"/>
    </row>
    <row r="124" spans="1:14" s="286" customFormat="1" ht="12.6" customHeight="1" x14ac:dyDescent="0.2">
      <c r="A124" s="146"/>
      <c r="B124" s="1039"/>
      <c r="C124" s="1039"/>
      <c r="D124" s="110"/>
      <c r="E124" s="146"/>
      <c r="F124" s="146"/>
      <c r="G124" s="76"/>
    </row>
    <row r="125" spans="1:14" ht="20.25" customHeight="1" x14ac:dyDescent="0.25">
      <c r="B125" s="3047" t="s">
        <v>1031</v>
      </c>
      <c r="C125" s="3047"/>
      <c r="D125" s="3047"/>
      <c r="E125" s="3047"/>
      <c r="F125" s="3047"/>
      <c r="G125" s="3047"/>
      <c r="H125" s="1231"/>
    </row>
    <row r="126" spans="1:14" ht="12.75" customHeight="1" thickBot="1" x14ac:dyDescent="0.25">
      <c r="B126" s="601"/>
      <c r="C126" s="601"/>
      <c r="D126" s="601"/>
      <c r="E126" s="602"/>
      <c r="F126" s="602"/>
      <c r="G126" s="386" t="s">
        <v>12</v>
      </c>
      <c r="H126" s="1123"/>
    </row>
    <row r="127" spans="1:14" ht="18.75" thickBot="1" x14ac:dyDescent="0.25">
      <c r="A127" s="636" t="s">
        <v>60</v>
      </c>
      <c r="B127" s="195" t="s">
        <v>13</v>
      </c>
      <c r="C127" s="196" t="s">
        <v>1032</v>
      </c>
      <c r="D127" s="194" t="s">
        <v>323</v>
      </c>
      <c r="E127" s="197" t="s">
        <v>142</v>
      </c>
      <c r="F127" s="198" t="s">
        <v>59</v>
      </c>
      <c r="G127" s="448" t="s">
        <v>22</v>
      </c>
      <c r="H127" s="507"/>
    </row>
    <row r="128" spans="1:14" ht="12" thickBot="1" x14ac:dyDescent="0.25">
      <c r="A128" s="388">
        <f>A129</f>
        <v>5000</v>
      </c>
      <c r="B128" s="389" t="s">
        <v>324</v>
      </c>
      <c r="C128" s="390" t="s">
        <v>15</v>
      </c>
      <c r="D128" s="1232" t="s">
        <v>326</v>
      </c>
      <c r="E128" s="388">
        <f>E129</f>
        <v>7000</v>
      </c>
      <c r="F128" s="388">
        <f>F129</f>
        <v>7000</v>
      </c>
      <c r="G128" s="604" t="s">
        <v>14</v>
      </c>
      <c r="H128" s="507"/>
    </row>
    <row r="129" spans="1:8" ht="15" customHeight="1" x14ac:dyDescent="0.2">
      <c r="A129" s="935">
        <f>SUM(A130:A132)</f>
        <v>5000</v>
      </c>
      <c r="B129" s="873" t="s">
        <v>17</v>
      </c>
      <c r="C129" s="874" t="s">
        <v>14</v>
      </c>
      <c r="D129" s="1233" t="s">
        <v>1033</v>
      </c>
      <c r="E129" s="608">
        <f>SUM(E130:E132)</f>
        <v>7000</v>
      </c>
      <c r="F129" s="1207">
        <f>SUM(F130:F132)</f>
        <v>7000</v>
      </c>
      <c r="G129" s="877"/>
      <c r="H129" s="507"/>
    </row>
    <row r="130" spans="1:8" ht="12.75" customHeight="1" x14ac:dyDescent="0.2">
      <c r="A130" s="439">
        <v>3800</v>
      </c>
      <c r="B130" s="403" t="s">
        <v>17</v>
      </c>
      <c r="C130" s="1234">
        <v>60100000000</v>
      </c>
      <c r="D130" s="1004" t="s">
        <v>1034</v>
      </c>
      <c r="E130" s="410">
        <v>5000</v>
      </c>
      <c r="F130" s="766">
        <v>5000</v>
      </c>
      <c r="G130" s="880"/>
      <c r="H130" s="507"/>
    </row>
    <row r="131" spans="1:8" ht="12.75" customHeight="1" x14ac:dyDescent="0.2">
      <c r="A131" s="439">
        <v>1200</v>
      </c>
      <c r="B131" s="403" t="s">
        <v>17</v>
      </c>
      <c r="C131" s="1234">
        <v>60300000000</v>
      </c>
      <c r="D131" s="1004" t="s">
        <v>1035</v>
      </c>
      <c r="E131" s="410">
        <v>2000</v>
      </c>
      <c r="F131" s="766">
        <v>2000</v>
      </c>
      <c r="G131" s="880"/>
      <c r="H131" s="507"/>
    </row>
    <row r="132" spans="1:8" ht="17.25" customHeight="1" thickBot="1" x14ac:dyDescent="0.25">
      <c r="A132" s="1157"/>
      <c r="B132" s="1235" t="s">
        <v>17</v>
      </c>
      <c r="C132" s="1236">
        <v>60400000000</v>
      </c>
      <c r="D132" s="1237" t="s">
        <v>1036</v>
      </c>
      <c r="E132" s="1238"/>
      <c r="F132" s="1239"/>
      <c r="G132" s="1240"/>
      <c r="H132" s="507"/>
    </row>
    <row r="133" spans="1:8" ht="12.75" customHeight="1" x14ac:dyDescent="0.2">
      <c r="B133" s="507"/>
      <c r="H133" s="507"/>
    </row>
    <row r="134" spans="1:8" ht="12.75" customHeight="1" x14ac:dyDescent="0.2"/>
  </sheetData>
  <mergeCells count="9">
    <mergeCell ref="B125:G125"/>
    <mergeCell ref="B31:G31"/>
    <mergeCell ref="A1:H1"/>
    <mergeCell ref="A3:H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fitToHeight="0" orientation="portrait" r:id="rId1"/>
  <headerFooter alignWithMargins="0"/>
  <rowBreaks count="1" manualBreakCount="1">
    <brk id="61" max="7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21"/>
  <sheetViews>
    <sheetView zoomScaleNormal="100" workbookViewId="0"/>
  </sheetViews>
  <sheetFormatPr defaultRowHeight="12.75" x14ac:dyDescent="0.2"/>
  <cols>
    <col min="1" max="1" width="6.85546875" style="894" bestFit="1" customWidth="1"/>
    <col min="2" max="2" width="3.7109375" style="894" customWidth="1"/>
    <col min="3" max="5" width="5.42578125" style="894" customWidth="1"/>
    <col min="6" max="6" width="20.7109375" style="894" customWidth="1"/>
    <col min="7" max="7" width="25.7109375" style="894" customWidth="1"/>
    <col min="8" max="8" width="12.7109375" style="894" customWidth="1"/>
    <col min="9" max="16384" width="9.140625" style="894"/>
  </cols>
  <sheetData>
    <row r="1" spans="1:8" x14ac:dyDescent="0.2">
      <c r="H1" s="896"/>
    </row>
    <row r="2" spans="1:8" s="11" customFormat="1" ht="18" customHeight="1" x14ac:dyDescent="0.25">
      <c r="A2" s="2935" t="s">
        <v>146</v>
      </c>
      <c r="B2" s="2935"/>
      <c r="C2" s="2935"/>
      <c r="D2" s="2935"/>
      <c r="E2" s="2935"/>
      <c r="F2" s="2935"/>
      <c r="G2" s="2935"/>
      <c r="H2" s="2935"/>
    </row>
    <row r="4" spans="1:8" ht="15.75" x14ac:dyDescent="0.25">
      <c r="A4" s="3022" t="s">
        <v>753</v>
      </c>
      <c r="B4" s="3022"/>
      <c r="C4" s="3022"/>
      <c r="D4" s="3022"/>
      <c r="E4" s="3022"/>
      <c r="F4" s="3022"/>
      <c r="G4" s="3022"/>
      <c r="H4" s="3022"/>
    </row>
    <row r="5" spans="1:8" ht="15.75" x14ac:dyDescent="0.25">
      <c r="A5" s="897"/>
      <c r="B5" s="897"/>
      <c r="C5" s="897"/>
      <c r="D5" s="897"/>
      <c r="E5" s="897"/>
      <c r="F5" s="897"/>
      <c r="G5" s="897"/>
      <c r="H5" s="897"/>
    </row>
    <row r="6" spans="1:8" ht="15.75" x14ac:dyDescent="0.25">
      <c r="A6" s="2981" t="s">
        <v>919</v>
      </c>
      <c r="B6" s="2981"/>
      <c r="C6" s="2981"/>
      <c r="D6" s="2981"/>
      <c r="E6" s="2981"/>
      <c r="F6" s="2981"/>
      <c r="G6" s="2981"/>
      <c r="H6" s="2981"/>
    </row>
    <row r="7" spans="1:8" s="1241" customFormat="1" ht="15.75" x14ac:dyDescent="0.25">
      <c r="A7" s="44"/>
      <c r="B7" s="44"/>
      <c r="C7" s="44"/>
      <c r="D7" s="44"/>
      <c r="E7" s="44"/>
      <c r="F7" s="44"/>
      <c r="G7" s="44"/>
      <c r="H7" s="44"/>
    </row>
    <row r="8" spans="1:8" s="1241" customFormat="1" ht="15.75" x14ac:dyDescent="0.25">
      <c r="A8" s="44"/>
      <c r="B8" s="44"/>
      <c r="C8" s="44"/>
      <c r="D8" s="44"/>
      <c r="E8" s="44"/>
      <c r="F8" s="44"/>
      <c r="G8" s="44"/>
      <c r="H8" s="44"/>
    </row>
    <row r="9" spans="1:8" ht="12.75" customHeight="1" thickBot="1" x14ac:dyDescent="0.25">
      <c r="B9" s="898"/>
      <c r="C9" s="899"/>
      <c r="D9" s="899"/>
      <c r="E9" s="899"/>
      <c r="F9" s="899"/>
      <c r="G9" s="899"/>
      <c r="H9" s="900" t="s">
        <v>754</v>
      </c>
    </row>
    <row r="10" spans="1:8" s="2169" customFormat="1" ht="13.5" thickBot="1" x14ac:dyDescent="0.25">
      <c r="A10" s="2168" t="s">
        <v>60</v>
      </c>
      <c r="B10" s="3023" t="s">
        <v>755</v>
      </c>
      <c r="C10" s="3024"/>
      <c r="D10" s="3024"/>
      <c r="E10" s="3025"/>
      <c r="F10" s="3024" t="s">
        <v>756</v>
      </c>
      <c r="G10" s="3025"/>
      <c r="H10" s="2872" t="s">
        <v>59</v>
      </c>
    </row>
    <row r="11" spans="1:8" ht="13.5" thickBot="1" x14ac:dyDescent="0.25">
      <c r="A11" s="901">
        <v>0</v>
      </c>
      <c r="B11" s="1242" t="s">
        <v>17</v>
      </c>
      <c r="C11" s="1081" t="s">
        <v>757</v>
      </c>
      <c r="D11" s="1082" t="s">
        <v>758</v>
      </c>
      <c r="E11" s="1243" t="s">
        <v>759</v>
      </c>
      <c r="F11" s="3050" t="s">
        <v>1037</v>
      </c>
      <c r="G11" s="3050"/>
      <c r="H11" s="901">
        <v>0</v>
      </c>
    </row>
    <row r="12" spans="1:8" ht="13.5" thickBot="1" x14ac:dyDescent="0.25">
      <c r="A12" s="1244">
        <v>0</v>
      </c>
      <c r="B12" s="1245" t="s">
        <v>18</v>
      </c>
      <c r="C12" s="1246">
        <v>1601</v>
      </c>
      <c r="D12" s="1247" t="s">
        <v>14</v>
      </c>
      <c r="E12" s="1248">
        <v>2122</v>
      </c>
      <c r="F12" s="3048" t="s">
        <v>1038</v>
      </c>
      <c r="G12" s="3049"/>
      <c r="H12" s="2877">
        <v>0</v>
      </c>
    </row>
    <row r="15" spans="1:8" x14ac:dyDescent="0.2">
      <c r="A15" s="623"/>
      <c r="B15" s="623"/>
      <c r="C15" s="623"/>
      <c r="D15" s="623"/>
      <c r="E15" s="623"/>
      <c r="F15" s="623"/>
      <c r="G15" s="11"/>
    </row>
    <row r="16" spans="1:8" x14ac:dyDescent="0.2">
      <c r="A16" s="433"/>
      <c r="B16" s="433"/>
      <c r="C16" s="433"/>
      <c r="D16" s="11"/>
      <c r="E16" s="11"/>
      <c r="G16" s="11"/>
    </row>
    <row r="17" spans="1:7" x14ac:dyDescent="0.2">
      <c r="A17" s="623"/>
      <c r="B17" s="623"/>
      <c r="C17" s="623"/>
      <c r="D17" s="623"/>
      <c r="E17" s="623"/>
      <c r="F17" s="623"/>
      <c r="G17" s="11"/>
    </row>
    <row r="18" spans="1:7" x14ac:dyDescent="0.2">
      <c r="A18" s="433"/>
      <c r="B18" s="433"/>
      <c r="C18" s="433"/>
      <c r="D18" s="11"/>
      <c r="E18" s="11"/>
      <c r="G18" s="11"/>
    </row>
    <row r="19" spans="1:7" x14ac:dyDescent="0.2">
      <c r="A19" s="623"/>
      <c r="B19" s="623"/>
      <c r="C19" s="623"/>
      <c r="D19" s="623"/>
      <c r="E19" s="623"/>
      <c r="F19" s="623"/>
      <c r="G19" s="11"/>
    </row>
    <row r="20" spans="1:7" x14ac:dyDescent="0.2">
      <c r="A20" s="1249"/>
      <c r="B20" s="1249"/>
      <c r="C20" s="1249"/>
    </row>
    <row r="21" spans="1:7" x14ac:dyDescent="0.2">
      <c r="A21" s="1249"/>
      <c r="B21" s="1249"/>
      <c r="C21" s="1249"/>
    </row>
  </sheetData>
  <mergeCells count="7">
    <mergeCell ref="F12:G12"/>
    <mergeCell ref="A2:H2"/>
    <mergeCell ref="A4:H4"/>
    <mergeCell ref="A6:H6"/>
    <mergeCell ref="B10:E10"/>
    <mergeCell ref="F10:G10"/>
    <mergeCell ref="F11:G11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L166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7109375" style="11" customWidth="1"/>
    <col min="2" max="2" width="3.5703125" style="12" customWidth="1"/>
    <col min="3" max="3" width="10.5703125" style="11" customWidth="1"/>
    <col min="4" max="4" width="49.7109375" style="11" customWidth="1"/>
    <col min="5" max="6" width="11.28515625" style="11" customWidth="1"/>
    <col min="7" max="7" width="13" style="11" customWidth="1"/>
    <col min="8" max="8" width="9.140625" style="12" bestFit="1" customWidth="1"/>
    <col min="9" max="9" width="8.5703125" style="11" customWidth="1"/>
    <col min="10" max="10" width="11" style="11" bestFit="1" customWidth="1"/>
    <col min="11" max="11" width="9.28515625" style="11" customWidth="1"/>
    <col min="12" max="12" width="17.28515625" style="11" customWidth="1"/>
    <col min="13" max="16384" width="9.140625" style="11"/>
  </cols>
  <sheetData>
    <row r="1" spans="1:12" ht="18" customHeight="1" x14ac:dyDescent="0.25">
      <c r="A1" s="2935" t="s">
        <v>1209</v>
      </c>
      <c r="B1" s="2935"/>
      <c r="C1" s="2935"/>
      <c r="D1" s="2935"/>
      <c r="E1" s="2935"/>
      <c r="F1" s="2935"/>
      <c r="G1" s="2935"/>
      <c r="H1" s="125"/>
      <c r="I1" s="952"/>
      <c r="J1" s="55"/>
    </row>
    <row r="2" spans="1:12" ht="12.75" customHeight="1" x14ac:dyDescent="0.25">
      <c r="F2" s="55"/>
      <c r="G2" s="55"/>
      <c r="H2" s="122"/>
      <c r="I2" s="952"/>
      <c r="J2" s="55"/>
    </row>
    <row r="3" spans="1:12" s="1" customFormat="1" ht="15.75" customHeight="1" x14ac:dyDescent="0.25">
      <c r="A3" s="2981" t="s">
        <v>1039</v>
      </c>
      <c r="B3" s="2981"/>
      <c r="C3" s="2981"/>
      <c r="D3" s="2981"/>
      <c r="E3" s="2981"/>
      <c r="F3" s="2981"/>
      <c r="G3" s="2981"/>
      <c r="H3" s="116"/>
      <c r="I3" s="952"/>
      <c r="J3" s="646"/>
    </row>
    <row r="4" spans="1:12" s="1" customFormat="1" ht="15.75" customHeight="1" x14ac:dyDescent="0.25">
      <c r="B4" s="44"/>
      <c r="C4" s="44"/>
      <c r="D4" s="44"/>
      <c r="E4" s="44"/>
      <c r="F4" s="44"/>
      <c r="G4" s="44"/>
      <c r="H4" s="44"/>
      <c r="I4" s="952"/>
      <c r="J4" s="646"/>
    </row>
    <row r="5" spans="1:12" s="4" customFormat="1" ht="15.75" customHeight="1" x14ac:dyDescent="0.2">
      <c r="B5" s="24"/>
      <c r="C5" s="3001" t="s">
        <v>61</v>
      </c>
      <c r="D5" s="3001"/>
      <c r="E5" s="3001"/>
      <c r="F5" s="37"/>
      <c r="G5" s="37"/>
      <c r="H5" s="37"/>
      <c r="I5" s="1102"/>
      <c r="K5" s="1258"/>
    </row>
    <row r="6" spans="1:12" s="6" customFormat="1" ht="12.75" thickBot="1" x14ac:dyDescent="0.25">
      <c r="B6" s="5"/>
      <c r="C6" s="5"/>
      <c r="D6" s="5"/>
      <c r="E6" s="7" t="s">
        <v>12</v>
      </c>
      <c r="F6" s="78"/>
      <c r="G6" s="10"/>
      <c r="K6" s="1259"/>
    </row>
    <row r="7" spans="1:12" s="9" customFormat="1" ht="12.75" customHeight="1" x14ac:dyDescent="0.2">
      <c r="B7" s="3002"/>
      <c r="C7" s="3003" t="s">
        <v>0</v>
      </c>
      <c r="D7" s="3005" t="s">
        <v>1</v>
      </c>
      <c r="E7" s="3007" t="s">
        <v>62</v>
      </c>
      <c r="F7" s="124"/>
      <c r="G7" s="8"/>
      <c r="H7" s="8"/>
      <c r="I7" s="8"/>
      <c r="J7" s="8"/>
      <c r="K7" s="1260"/>
      <c r="L7" s="8"/>
    </row>
    <row r="8" spans="1:12" s="6" customFormat="1" ht="12.75" customHeight="1" thickBot="1" x14ac:dyDescent="0.25">
      <c r="B8" s="3002"/>
      <c r="C8" s="3004"/>
      <c r="D8" s="3006"/>
      <c r="E8" s="3008"/>
      <c r="F8" s="124"/>
      <c r="K8" s="1259"/>
    </row>
    <row r="9" spans="1:12" s="6" customFormat="1" ht="12.75" customHeight="1" thickBot="1" x14ac:dyDescent="0.25">
      <c r="B9" s="45"/>
      <c r="C9" s="36" t="s">
        <v>2</v>
      </c>
      <c r="D9" s="32" t="s">
        <v>7</v>
      </c>
      <c r="E9" s="34">
        <f>SUM(E10:E16)</f>
        <v>152266.23999999999</v>
      </c>
      <c r="F9" s="40"/>
      <c r="J9" s="1261"/>
    </row>
    <row r="10" spans="1:12" s="6" customFormat="1" ht="12.75" customHeight="1" x14ac:dyDescent="0.2">
      <c r="B10" s="45"/>
      <c r="C10" s="650" t="s">
        <v>480</v>
      </c>
      <c r="D10" s="651" t="s">
        <v>481</v>
      </c>
      <c r="E10" s="652">
        <f>F22</f>
        <v>2400</v>
      </c>
      <c r="F10" s="653"/>
      <c r="J10" s="1262"/>
      <c r="K10" s="1259"/>
    </row>
    <row r="11" spans="1:12" s="13" customFormat="1" ht="12.75" customHeight="1" x14ac:dyDescent="0.2">
      <c r="B11" s="43"/>
      <c r="C11" s="220" t="s">
        <v>482</v>
      </c>
      <c r="D11" s="221" t="s">
        <v>483</v>
      </c>
      <c r="E11" s="226">
        <f>H31</f>
        <v>116420.72</v>
      </c>
      <c r="F11" s="42"/>
      <c r="J11" s="1263"/>
      <c r="K11" s="1260"/>
    </row>
    <row r="12" spans="1:12" s="13" customFormat="1" ht="12.75" customHeight="1" x14ac:dyDescent="0.2">
      <c r="B12" s="43"/>
      <c r="C12" s="46" t="s">
        <v>3</v>
      </c>
      <c r="D12" s="22" t="s">
        <v>6</v>
      </c>
      <c r="E12" s="60">
        <f>F43</f>
        <v>4658.5200000000004</v>
      </c>
      <c r="F12" s="42"/>
      <c r="J12" s="1262"/>
      <c r="K12" s="1260"/>
    </row>
    <row r="13" spans="1:12" s="13" customFormat="1" ht="12.75" customHeight="1" x14ac:dyDescent="0.2">
      <c r="B13" s="43"/>
      <c r="C13" s="46" t="s">
        <v>152</v>
      </c>
      <c r="D13" s="22" t="s">
        <v>153</v>
      </c>
      <c r="E13" s="226">
        <f>F64</f>
        <v>11750</v>
      </c>
      <c r="F13" s="42"/>
      <c r="J13" s="1262"/>
      <c r="K13" s="1260"/>
    </row>
    <row r="14" spans="1:12" s="13" customFormat="1" ht="12.75" customHeight="1" x14ac:dyDescent="0.2">
      <c r="B14" s="43"/>
      <c r="C14" s="1115" t="s">
        <v>4</v>
      </c>
      <c r="D14" s="1116" t="s">
        <v>8</v>
      </c>
      <c r="E14" s="658">
        <f>F120</f>
        <v>1300</v>
      </c>
      <c r="F14" s="42"/>
      <c r="J14" s="1262"/>
      <c r="K14" s="1260"/>
    </row>
    <row r="15" spans="1:12" s="13" customFormat="1" ht="12.75" customHeight="1" x14ac:dyDescent="0.2">
      <c r="B15" s="43"/>
      <c r="C15" s="1115" t="s">
        <v>5</v>
      </c>
      <c r="D15" s="1116" t="s">
        <v>9</v>
      </c>
      <c r="E15" s="658">
        <f>F129</f>
        <v>337</v>
      </c>
      <c r="F15" s="659"/>
      <c r="J15" s="1262"/>
      <c r="K15" s="1260"/>
    </row>
    <row r="16" spans="1:12" s="13" customFormat="1" ht="12.75" customHeight="1" thickBot="1" x14ac:dyDescent="0.25">
      <c r="B16" s="43"/>
      <c r="C16" s="48" t="s">
        <v>156</v>
      </c>
      <c r="D16" s="49" t="s">
        <v>157</v>
      </c>
      <c r="E16" s="227">
        <f>F144</f>
        <v>15400</v>
      </c>
      <c r="F16" s="123"/>
      <c r="J16" s="1264"/>
      <c r="K16" s="1260"/>
    </row>
    <row r="17" spans="1:12" s="1" customFormat="1" ht="12.75" customHeight="1" x14ac:dyDescent="0.25">
      <c r="B17" s="3"/>
      <c r="C17" s="2"/>
      <c r="D17" s="2"/>
      <c r="E17" s="2"/>
      <c r="F17" s="2"/>
      <c r="H17" s="387"/>
      <c r="J17" s="1265"/>
      <c r="K17" s="1266"/>
      <c r="L17" s="11"/>
    </row>
    <row r="18" spans="1:12" ht="12.75" customHeight="1" x14ac:dyDescent="0.2">
      <c r="K18" s="1267"/>
    </row>
    <row r="19" spans="1:12" s="623" customFormat="1" ht="18.75" customHeight="1" x14ac:dyDescent="0.25">
      <c r="B19" s="963" t="s">
        <v>1040</v>
      </c>
      <c r="C19" s="963"/>
      <c r="D19" s="963"/>
      <c r="E19" s="963"/>
      <c r="F19" s="963"/>
      <c r="G19" s="963"/>
      <c r="H19" s="963"/>
      <c r="K19" s="1268"/>
      <c r="L19" s="11"/>
    </row>
    <row r="20" spans="1:12" s="507" customFormat="1" ht="12" customHeight="1" thickBot="1" x14ac:dyDescent="0.25">
      <c r="B20" s="5"/>
      <c r="C20" s="5"/>
      <c r="D20" s="5"/>
      <c r="E20" s="7"/>
      <c r="F20" s="7"/>
      <c r="G20" s="7" t="s">
        <v>12</v>
      </c>
      <c r="H20" s="10"/>
      <c r="L20" s="11"/>
    </row>
    <row r="21" spans="1:12" s="507" customFormat="1" ht="18.75" thickBot="1" x14ac:dyDescent="0.25">
      <c r="A21" s="200" t="s">
        <v>60</v>
      </c>
      <c r="B21" s="201" t="s">
        <v>16</v>
      </c>
      <c r="C21" s="204" t="s">
        <v>1041</v>
      </c>
      <c r="D21" s="199" t="s">
        <v>486</v>
      </c>
      <c r="E21" s="197" t="s">
        <v>142</v>
      </c>
      <c r="F21" s="1434" t="s">
        <v>59</v>
      </c>
      <c r="G21" s="448" t="s">
        <v>22</v>
      </c>
      <c r="L21" s="11"/>
    </row>
    <row r="22" spans="1:12" s="507" customFormat="1" ht="13.5" customHeight="1" thickBot="1" x14ac:dyDescent="0.25">
      <c r="A22" s="34">
        <f>A23</f>
        <v>200</v>
      </c>
      <c r="B22" s="36" t="s">
        <v>17</v>
      </c>
      <c r="C22" s="35" t="s">
        <v>15</v>
      </c>
      <c r="D22" s="33" t="s">
        <v>19</v>
      </c>
      <c r="E22" s="34">
        <f>E23</f>
        <v>2400</v>
      </c>
      <c r="F22" s="207">
        <f>F23</f>
        <v>2400</v>
      </c>
      <c r="G22" s="233" t="s">
        <v>14</v>
      </c>
      <c r="L22" s="11"/>
    </row>
    <row r="23" spans="1:12" s="507" customFormat="1" ht="12.75" customHeight="1" x14ac:dyDescent="0.2">
      <c r="A23" s="478">
        <f>SUM(A24:A24)</f>
        <v>200</v>
      </c>
      <c r="B23" s="957" t="s">
        <v>14</v>
      </c>
      <c r="C23" s="958" t="s">
        <v>14</v>
      </c>
      <c r="D23" s="959" t="s">
        <v>487</v>
      </c>
      <c r="E23" s="480">
        <f>E24+E25</f>
        <v>2400</v>
      </c>
      <c r="F23" s="1430">
        <f>SUM(F24:F25)</f>
        <v>2400</v>
      </c>
      <c r="G23" s="1432" t="s">
        <v>14</v>
      </c>
      <c r="L23" s="11"/>
    </row>
    <row r="24" spans="1:12" s="507" customFormat="1" x14ac:dyDescent="0.2">
      <c r="A24" s="495">
        <v>200</v>
      </c>
      <c r="B24" s="1269" t="s">
        <v>18</v>
      </c>
      <c r="C24" s="1270" t="s">
        <v>1042</v>
      </c>
      <c r="D24" s="779" t="s">
        <v>1043</v>
      </c>
      <c r="E24" s="497">
        <v>0</v>
      </c>
      <c r="F24" s="1431">
        <v>0</v>
      </c>
      <c r="G24" s="1433"/>
      <c r="L24" s="11"/>
    </row>
    <row r="25" spans="1:12" s="507" customFormat="1" ht="49.5" thickBot="1" x14ac:dyDescent="0.25">
      <c r="A25" s="1271" t="s">
        <v>14</v>
      </c>
      <c r="B25" s="1272"/>
      <c r="C25" s="1273">
        <v>7800201702</v>
      </c>
      <c r="D25" s="80" t="s">
        <v>1044</v>
      </c>
      <c r="E25" s="126">
        <v>2400</v>
      </c>
      <c r="F25" s="1274">
        <v>2400</v>
      </c>
      <c r="G25" s="2883" t="s">
        <v>1955</v>
      </c>
      <c r="H25" s="1429"/>
      <c r="L25" s="11"/>
    </row>
    <row r="26" spans="1:12" ht="12.75" customHeight="1" x14ac:dyDescent="0.2">
      <c r="G26" s="1429"/>
      <c r="H26" s="1429"/>
    </row>
    <row r="27" spans="1:12" ht="12.75" customHeight="1" x14ac:dyDescent="0.2">
      <c r="G27" s="1429"/>
      <c r="H27" s="1429"/>
    </row>
    <row r="28" spans="1:12" s="623" customFormat="1" ht="18.75" customHeight="1" x14ac:dyDescent="0.25">
      <c r="B28" s="3051" t="s">
        <v>1045</v>
      </c>
      <c r="C28" s="3051"/>
      <c r="D28" s="3051"/>
      <c r="E28" s="3051"/>
      <c r="F28" s="3051"/>
      <c r="G28" s="3051"/>
      <c r="H28" s="964"/>
      <c r="I28" s="964"/>
      <c r="L28" s="11"/>
    </row>
    <row r="29" spans="1:12" ht="12.75" customHeight="1" thickBot="1" x14ac:dyDescent="0.25">
      <c r="B29" s="5"/>
      <c r="C29" s="5"/>
      <c r="D29" s="5"/>
      <c r="E29" s="5"/>
      <c r="F29" s="5"/>
      <c r="G29" s="5"/>
      <c r="H29" s="7" t="s">
        <v>12</v>
      </c>
      <c r="L29" s="181"/>
    </row>
    <row r="30" spans="1:12" ht="23.25" thickBot="1" x14ac:dyDescent="0.25">
      <c r="A30" s="200" t="s">
        <v>60</v>
      </c>
      <c r="B30" s="440" t="s">
        <v>13</v>
      </c>
      <c r="C30" s="196" t="s">
        <v>1046</v>
      </c>
      <c r="D30" s="199" t="s">
        <v>502</v>
      </c>
      <c r="E30" s="939" t="s">
        <v>503</v>
      </c>
      <c r="F30" s="939" t="s">
        <v>504</v>
      </c>
      <c r="G30" s="197" t="s">
        <v>142</v>
      </c>
      <c r="H30" s="198" t="s">
        <v>59</v>
      </c>
      <c r="L30" s="181"/>
    </row>
    <row r="31" spans="1:12" ht="13.5" customHeight="1" thickBot="1" x14ac:dyDescent="0.25">
      <c r="A31" s="695">
        <f>SUM(A32:A36)</f>
        <v>105543</v>
      </c>
      <c r="B31" s="940" t="s">
        <v>17</v>
      </c>
      <c r="C31" s="691" t="s">
        <v>505</v>
      </c>
      <c r="D31" s="692" t="s">
        <v>19</v>
      </c>
      <c r="E31" s="693">
        <f>SUM(E32:E36)</f>
        <v>107622.47</v>
      </c>
      <c r="F31" s="694">
        <f>SUM(F32:F36)</f>
        <v>8798.25</v>
      </c>
      <c r="G31" s="689">
        <f>G32+G33+G34+G35+G36</f>
        <v>116420.72</v>
      </c>
      <c r="H31" s="695">
        <f>H32+H33+H34+H35+H36</f>
        <v>116420.72</v>
      </c>
      <c r="L31" s="1275"/>
    </row>
    <row r="32" spans="1:12" ht="12.75" customHeight="1" x14ac:dyDescent="0.2">
      <c r="A32" s="1276">
        <v>40668</v>
      </c>
      <c r="B32" s="1277" t="s">
        <v>18</v>
      </c>
      <c r="C32" s="1278" t="s">
        <v>1047</v>
      </c>
      <c r="D32" s="723" t="s">
        <v>1048</v>
      </c>
      <c r="E32" s="1279">
        <v>40664.71</v>
      </c>
      <c r="F32" s="701">
        <v>4552.91</v>
      </c>
      <c r="G32" s="1280">
        <f>E32+F32</f>
        <v>45217.619999999995</v>
      </c>
      <c r="H32" s="1281">
        <f>E32+F32</f>
        <v>45217.619999999995</v>
      </c>
    </row>
    <row r="33" spans="1:12" ht="12.75" customHeight="1" x14ac:dyDescent="0.2">
      <c r="A33" s="1282">
        <v>18960</v>
      </c>
      <c r="B33" s="1277" t="s">
        <v>18</v>
      </c>
      <c r="C33" s="1278" t="s">
        <v>1049</v>
      </c>
      <c r="D33" s="1283" t="s">
        <v>1050</v>
      </c>
      <c r="E33" s="1284">
        <v>19088.12</v>
      </c>
      <c r="F33" s="1285">
        <v>2086.2800000000002</v>
      </c>
      <c r="G33" s="1286">
        <f>E33+F33</f>
        <v>21174.399999999998</v>
      </c>
      <c r="H33" s="1287">
        <f>E33+F33</f>
        <v>21174.399999999998</v>
      </c>
    </row>
    <row r="34" spans="1:12" ht="12.75" customHeight="1" x14ac:dyDescent="0.2">
      <c r="A34" s="1282">
        <v>21430</v>
      </c>
      <c r="B34" s="1288" t="s">
        <v>18</v>
      </c>
      <c r="C34" s="1289" t="s">
        <v>1051</v>
      </c>
      <c r="D34" s="1290" t="s">
        <v>1052</v>
      </c>
      <c r="E34" s="1284">
        <v>22132.84</v>
      </c>
      <c r="F34" s="1285">
        <v>1334.82</v>
      </c>
      <c r="G34" s="1286">
        <f>E34+F34</f>
        <v>23467.66</v>
      </c>
      <c r="H34" s="1287">
        <f>E34+F34</f>
        <v>23467.66</v>
      </c>
    </row>
    <row r="35" spans="1:12" ht="12.75" customHeight="1" x14ac:dyDescent="0.2">
      <c r="A35" s="1282">
        <v>14500</v>
      </c>
      <c r="B35" s="1288" t="s">
        <v>18</v>
      </c>
      <c r="C35" s="1289" t="s">
        <v>1053</v>
      </c>
      <c r="D35" s="1290" t="s">
        <v>1054</v>
      </c>
      <c r="E35" s="1284">
        <v>15071.41</v>
      </c>
      <c r="F35" s="1285">
        <v>467.14</v>
      </c>
      <c r="G35" s="1286">
        <f>E35+F35</f>
        <v>15538.55</v>
      </c>
      <c r="H35" s="1287">
        <f>E35+F35</f>
        <v>15538.55</v>
      </c>
    </row>
    <row r="36" spans="1:12" ht="12.75" customHeight="1" thickBot="1" x14ac:dyDescent="0.25">
      <c r="A36" s="1291">
        <v>9985</v>
      </c>
      <c r="B36" s="1292" t="s">
        <v>18</v>
      </c>
      <c r="C36" s="1293" t="s">
        <v>1055</v>
      </c>
      <c r="D36" s="1294" t="s">
        <v>1056</v>
      </c>
      <c r="E36" s="1295">
        <v>10665.39</v>
      </c>
      <c r="F36" s="1296">
        <v>357.1</v>
      </c>
      <c r="G36" s="1297">
        <f>E36+F36</f>
        <v>11022.49</v>
      </c>
      <c r="H36" s="1298">
        <f>E36+F36</f>
        <v>11022.49</v>
      </c>
    </row>
    <row r="37" spans="1:12" ht="12.75" customHeight="1" x14ac:dyDescent="0.2"/>
    <row r="38" spans="1:12" ht="12.75" customHeight="1" x14ac:dyDescent="0.2"/>
    <row r="39" spans="1:12" ht="12.75" customHeight="1" x14ac:dyDescent="0.2"/>
    <row r="40" spans="1:12" s="623" customFormat="1" ht="18.75" customHeight="1" x14ac:dyDescent="0.25">
      <c r="B40" s="963" t="s">
        <v>1057</v>
      </c>
      <c r="C40" s="963"/>
      <c r="D40" s="963"/>
      <c r="E40" s="963"/>
      <c r="F40" s="963"/>
      <c r="G40" s="963"/>
      <c r="H40" s="1299"/>
      <c r="L40" s="11"/>
    </row>
    <row r="41" spans="1:12" ht="12.75" customHeight="1" thickBot="1" x14ac:dyDescent="0.25">
      <c r="B41" s="51"/>
      <c r="C41" s="51"/>
      <c r="D41" s="51"/>
      <c r="E41" s="23"/>
      <c r="F41" s="23"/>
      <c r="G41" s="78" t="s">
        <v>12</v>
      </c>
      <c r="H41" s="29"/>
    </row>
    <row r="42" spans="1:12" ht="18.75" thickBot="1" x14ac:dyDescent="0.25">
      <c r="A42" s="636" t="s">
        <v>60</v>
      </c>
      <c r="B42" s="195" t="s">
        <v>13</v>
      </c>
      <c r="C42" s="196" t="s">
        <v>1058</v>
      </c>
      <c r="D42" s="194" t="s">
        <v>20</v>
      </c>
      <c r="E42" s="197" t="s">
        <v>142</v>
      </c>
      <c r="F42" s="198" t="s">
        <v>59</v>
      </c>
      <c r="G42" s="449" t="s">
        <v>22</v>
      </c>
      <c r="H42" s="11"/>
    </row>
    <row r="43" spans="1:12" ht="12.75" customHeight="1" thickBot="1" x14ac:dyDescent="0.25">
      <c r="A43" s="207">
        <f>A44+A46+A50+A53</f>
        <v>4137.1900000000005</v>
      </c>
      <c r="B43" s="36" t="s">
        <v>17</v>
      </c>
      <c r="C43" s="35" t="s">
        <v>15</v>
      </c>
      <c r="D43" s="32" t="s">
        <v>19</v>
      </c>
      <c r="E43" s="207">
        <v>4658.5200000000004</v>
      </c>
      <c r="F43" s="34">
        <f>F44+F46+F50+F53</f>
        <v>4658.5200000000004</v>
      </c>
      <c r="G43" s="1300" t="s">
        <v>14</v>
      </c>
      <c r="H43" s="11"/>
    </row>
    <row r="44" spans="1:12" ht="12.75" customHeight="1" x14ac:dyDescent="0.2">
      <c r="A44" s="435">
        <f>SUM(A45:A45)</f>
        <v>380</v>
      </c>
      <c r="B44" s="1301" t="s">
        <v>18</v>
      </c>
      <c r="C44" s="1302" t="s">
        <v>14</v>
      </c>
      <c r="D44" s="1303" t="s">
        <v>1059</v>
      </c>
      <c r="E44" s="1304">
        <v>1100</v>
      </c>
      <c r="F44" s="300">
        <f>F45</f>
        <v>1100</v>
      </c>
      <c r="G44" s="1305"/>
      <c r="H44" s="11"/>
      <c r="J44" s="1306"/>
      <c r="K44" s="1306"/>
      <c r="L44" s="1306"/>
    </row>
    <row r="45" spans="1:12" ht="12.75" customHeight="1" x14ac:dyDescent="0.2">
      <c r="A45" s="336">
        <v>380</v>
      </c>
      <c r="B45" s="308" t="s">
        <v>169</v>
      </c>
      <c r="C45" s="1307" t="s">
        <v>1060</v>
      </c>
      <c r="D45" s="305" t="s">
        <v>1061</v>
      </c>
      <c r="E45" s="1308">
        <v>1100</v>
      </c>
      <c r="F45" s="307">
        <v>1100</v>
      </c>
      <c r="G45" s="339"/>
      <c r="H45" s="11"/>
      <c r="J45" s="1306"/>
      <c r="K45" s="1306"/>
      <c r="L45" s="1306"/>
    </row>
    <row r="46" spans="1:12" ht="12.75" customHeight="1" x14ac:dyDescent="0.2">
      <c r="A46" s="436">
        <f>SUM(A47:A49)</f>
        <v>385</v>
      </c>
      <c r="B46" s="1309" t="s">
        <v>18</v>
      </c>
      <c r="C46" s="1310" t="s">
        <v>14</v>
      </c>
      <c r="D46" s="325" t="s">
        <v>1062</v>
      </c>
      <c r="E46" s="1311">
        <v>240</v>
      </c>
      <c r="F46" s="327">
        <f>SUM(F47:F49)</f>
        <v>240</v>
      </c>
      <c r="G46" s="1312"/>
      <c r="H46" s="11"/>
      <c r="J46" s="1306"/>
      <c r="K46" s="1306"/>
      <c r="L46" s="1313"/>
    </row>
    <row r="47" spans="1:12" ht="12.75" customHeight="1" x14ac:dyDescent="0.2">
      <c r="A47" s="336">
        <v>235</v>
      </c>
      <c r="B47" s="308" t="s">
        <v>169</v>
      </c>
      <c r="C47" s="1307" t="s">
        <v>1063</v>
      </c>
      <c r="D47" s="305" t="s">
        <v>1064</v>
      </c>
      <c r="E47" s="1308">
        <v>200</v>
      </c>
      <c r="F47" s="307">
        <v>200</v>
      </c>
      <c r="G47" s="339"/>
      <c r="H47" s="11"/>
      <c r="J47" s="1306"/>
      <c r="K47" s="1306"/>
      <c r="L47" s="1306"/>
    </row>
    <row r="48" spans="1:12" ht="12.75" customHeight="1" x14ac:dyDescent="0.2">
      <c r="A48" s="336">
        <v>0</v>
      </c>
      <c r="B48" s="308"/>
      <c r="C48" s="1314"/>
      <c r="D48" s="305" t="s">
        <v>1065</v>
      </c>
      <c r="E48" s="1308">
        <v>30</v>
      </c>
      <c r="F48" s="307">
        <v>30</v>
      </c>
      <c r="G48" s="339"/>
      <c r="H48" s="11"/>
      <c r="J48" s="1306"/>
      <c r="K48" s="1306"/>
      <c r="L48" s="1306"/>
    </row>
    <row r="49" spans="1:14" ht="12.75" customHeight="1" x14ac:dyDescent="0.2">
      <c r="A49" s="336">
        <v>150</v>
      </c>
      <c r="B49" s="308" t="s">
        <v>169</v>
      </c>
      <c r="C49" s="1315" t="s">
        <v>1066</v>
      </c>
      <c r="D49" s="305" t="s">
        <v>1067</v>
      </c>
      <c r="E49" s="1308">
        <v>10</v>
      </c>
      <c r="F49" s="307">
        <v>10</v>
      </c>
      <c r="G49" s="339"/>
      <c r="H49" s="11"/>
      <c r="J49" s="1306"/>
      <c r="K49" s="1306"/>
      <c r="L49" s="1306"/>
    </row>
    <row r="50" spans="1:14" ht="12.75" customHeight="1" x14ac:dyDescent="0.2">
      <c r="A50" s="436">
        <f>SUM(A51:A52)</f>
        <v>3037.01</v>
      </c>
      <c r="B50" s="1309" t="s">
        <v>18</v>
      </c>
      <c r="C50" s="1310" t="s">
        <v>14</v>
      </c>
      <c r="D50" s="325" t="s">
        <v>1068</v>
      </c>
      <c r="E50" s="1311">
        <v>3168.52</v>
      </c>
      <c r="F50" s="327">
        <f>SUM(F51:F52)</f>
        <v>3168.52</v>
      </c>
      <c r="G50" s="1312"/>
      <c r="H50" s="11"/>
      <c r="J50" s="1306"/>
      <c r="K50" s="1306"/>
      <c r="L50" s="1306"/>
    </row>
    <row r="51" spans="1:14" ht="12.75" customHeight="1" x14ac:dyDescent="0.2">
      <c r="A51" s="336">
        <v>3037.01</v>
      </c>
      <c r="B51" s="308" t="s">
        <v>169</v>
      </c>
      <c r="C51" s="1307" t="s">
        <v>1069</v>
      </c>
      <c r="D51" s="305" t="s">
        <v>1070</v>
      </c>
      <c r="E51" s="1308">
        <v>2968.52</v>
      </c>
      <c r="F51" s="307">
        <v>2968.52</v>
      </c>
      <c r="G51" s="340"/>
      <c r="H51" s="11"/>
      <c r="J51" s="1306"/>
      <c r="K51" s="1306"/>
      <c r="L51" s="1313"/>
    </row>
    <row r="52" spans="1:14" ht="12.75" customHeight="1" x14ac:dyDescent="0.2">
      <c r="A52" s="336">
        <v>0</v>
      </c>
      <c r="B52" s="308" t="s">
        <v>169</v>
      </c>
      <c r="C52" s="1307" t="s">
        <v>1071</v>
      </c>
      <c r="D52" s="305" t="s">
        <v>1072</v>
      </c>
      <c r="E52" s="1308">
        <v>200</v>
      </c>
      <c r="F52" s="307">
        <v>200</v>
      </c>
      <c r="G52" s="340"/>
      <c r="H52" s="11"/>
    </row>
    <row r="53" spans="1:14" ht="12.75" customHeight="1" x14ac:dyDescent="0.2">
      <c r="A53" s="437">
        <f>SUM(A54:A56)</f>
        <v>335.18</v>
      </c>
      <c r="B53" s="1316" t="s">
        <v>18</v>
      </c>
      <c r="C53" s="1317" t="s">
        <v>14</v>
      </c>
      <c r="D53" s="1318" t="s">
        <v>641</v>
      </c>
      <c r="E53" s="1319">
        <v>150</v>
      </c>
      <c r="F53" s="399">
        <f>SUM(F54:F57)</f>
        <v>150</v>
      </c>
      <c r="G53" s="1320"/>
      <c r="H53" s="11"/>
    </row>
    <row r="54" spans="1:14" ht="12.75" customHeight="1" x14ac:dyDescent="0.2">
      <c r="A54" s="439">
        <v>65.180000000000007</v>
      </c>
      <c r="B54" s="1321" t="s">
        <v>169</v>
      </c>
      <c r="C54" s="1315" t="s">
        <v>1073</v>
      </c>
      <c r="D54" s="1322" t="s">
        <v>1074</v>
      </c>
      <c r="E54" s="1156">
        <v>25</v>
      </c>
      <c r="F54" s="411">
        <v>25</v>
      </c>
      <c r="G54" s="339"/>
      <c r="H54" s="11"/>
    </row>
    <row r="55" spans="1:14" ht="12.75" customHeight="1" x14ac:dyDescent="0.2">
      <c r="A55" s="439">
        <v>50</v>
      </c>
      <c r="B55" s="1323" t="s">
        <v>169</v>
      </c>
      <c r="C55" s="1315" t="s">
        <v>1075</v>
      </c>
      <c r="D55" s="1322" t="s">
        <v>1076</v>
      </c>
      <c r="E55" s="1156">
        <v>25</v>
      </c>
      <c r="F55" s="411">
        <v>25</v>
      </c>
      <c r="G55" s="339"/>
      <c r="H55" s="11"/>
    </row>
    <row r="56" spans="1:14" ht="12.75" customHeight="1" x14ac:dyDescent="0.2">
      <c r="A56" s="438">
        <v>220</v>
      </c>
      <c r="B56" s="1324" t="s">
        <v>169</v>
      </c>
      <c r="C56" s="1325" t="s">
        <v>1077</v>
      </c>
      <c r="D56" s="1326" t="s">
        <v>1078</v>
      </c>
      <c r="E56" s="1327">
        <v>0</v>
      </c>
      <c r="F56" s="407">
        <v>0</v>
      </c>
      <c r="G56" s="338"/>
      <c r="H56" s="11"/>
    </row>
    <row r="57" spans="1:14" ht="23.25" thickBot="1" x14ac:dyDescent="0.25">
      <c r="A57" s="1328" t="s">
        <v>14</v>
      </c>
      <c r="B57" s="1329" t="s">
        <v>169</v>
      </c>
      <c r="C57" s="1330"/>
      <c r="D57" s="1331" t="s">
        <v>1965</v>
      </c>
      <c r="E57" s="1332">
        <v>100</v>
      </c>
      <c r="F57" s="1333">
        <v>100</v>
      </c>
      <c r="G57" s="1334"/>
    </row>
    <row r="58" spans="1:14" ht="12.75" customHeight="1" x14ac:dyDescent="0.2"/>
    <row r="59" spans="1:14" ht="12.75" customHeight="1" x14ac:dyDescent="0.2"/>
    <row r="60" spans="1:14" ht="12.75" customHeight="1" x14ac:dyDescent="0.2"/>
    <row r="61" spans="1:14" s="623" customFormat="1" ht="18.75" customHeight="1" x14ac:dyDescent="0.25">
      <c r="B61" s="963" t="s">
        <v>1079</v>
      </c>
      <c r="C61" s="963"/>
      <c r="D61" s="963"/>
      <c r="E61" s="963"/>
      <c r="F61" s="963"/>
      <c r="G61" s="963"/>
      <c r="H61" s="1299"/>
    </row>
    <row r="62" spans="1:14" ht="12" thickBot="1" x14ac:dyDescent="0.25">
      <c r="B62" s="5"/>
      <c r="C62" s="5"/>
      <c r="D62" s="5"/>
      <c r="E62" s="23"/>
      <c r="F62" s="23"/>
      <c r="G62" s="78" t="s">
        <v>12</v>
      </c>
      <c r="H62" s="29"/>
      <c r="N62" s="11" t="s">
        <v>690</v>
      </c>
    </row>
    <row r="63" spans="1:14" ht="18.75" thickBot="1" x14ac:dyDescent="0.25">
      <c r="A63" s="200" t="s">
        <v>60</v>
      </c>
      <c r="B63" s="195" t="s">
        <v>13</v>
      </c>
      <c r="C63" s="196" t="s">
        <v>1080</v>
      </c>
      <c r="D63" s="199" t="s">
        <v>287</v>
      </c>
      <c r="E63" s="197" t="s">
        <v>142</v>
      </c>
      <c r="F63" s="198" t="s">
        <v>59</v>
      </c>
      <c r="G63" s="448" t="s">
        <v>22</v>
      </c>
      <c r="H63" s="11"/>
    </row>
    <row r="64" spans="1:14" ht="15" customHeight="1" thickBot="1" x14ac:dyDescent="0.25">
      <c r="A64" s="34">
        <f>A65+A70+A73+A110+A112</f>
        <v>9926</v>
      </c>
      <c r="B64" s="39" t="s">
        <v>17</v>
      </c>
      <c r="C64" s="35" t="s">
        <v>15</v>
      </c>
      <c r="D64" s="33" t="s">
        <v>19</v>
      </c>
      <c r="E64" s="34">
        <f>E65+E70+E73+E110+E112</f>
        <v>11750</v>
      </c>
      <c r="F64" s="34">
        <f>F65+F70+F73+F110+F112</f>
        <v>11750</v>
      </c>
      <c r="G64" s="1335" t="s">
        <v>14</v>
      </c>
      <c r="H64" s="11"/>
    </row>
    <row r="65" spans="1:38" ht="12.75" customHeight="1" x14ac:dyDescent="0.25">
      <c r="A65" s="322">
        <f>SUM(A66:A69)</f>
        <v>3660</v>
      </c>
      <c r="B65" s="1336" t="s">
        <v>18</v>
      </c>
      <c r="C65" s="1302" t="s">
        <v>14</v>
      </c>
      <c r="D65" s="298" t="s">
        <v>1081</v>
      </c>
      <c r="E65" s="299">
        <f>E66+E67+E68+E69</f>
        <v>3900</v>
      </c>
      <c r="F65" s="300">
        <f>SUM(F66:F69)</f>
        <v>3900</v>
      </c>
      <c r="G65" s="355"/>
      <c r="H65" s="11"/>
      <c r="K65" s="1170"/>
      <c r="L65" s="174"/>
      <c r="M65" s="1171"/>
    </row>
    <row r="66" spans="1:38" ht="12.75" customHeight="1" x14ac:dyDescent="0.2">
      <c r="A66" s="302"/>
      <c r="B66" s="303" t="s">
        <v>17</v>
      </c>
      <c r="C66" s="1307" t="s">
        <v>1082</v>
      </c>
      <c r="D66" s="305" t="s">
        <v>1048</v>
      </c>
      <c r="E66" s="306">
        <v>0</v>
      </c>
      <c r="F66" s="307">
        <v>0</v>
      </c>
      <c r="G66" s="340"/>
      <c r="H66" s="11"/>
      <c r="K66" s="1170"/>
      <c r="L66" s="1170"/>
      <c r="M66" s="1171"/>
    </row>
    <row r="67" spans="1:38" ht="12.75" customHeight="1" x14ac:dyDescent="0.2">
      <c r="A67" s="302">
        <v>1020</v>
      </c>
      <c r="B67" s="303" t="s">
        <v>17</v>
      </c>
      <c r="C67" s="1307" t="s">
        <v>1083</v>
      </c>
      <c r="D67" s="305" t="s">
        <v>1084</v>
      </c>
      <c r="E67" s="306">
        <v>1093</v>
      </c>
      <c r="F67" s="307">
        <v>1093</v>
      </c>
      <c r="G67" s="2768"/>
      <c r="H67" s="11"/>
      <c r="K67" s="1170"/>
      <c r="L67" s="1170"/>
      <c r="M67" s="1171"/>
    </row>
    <row r="68" spans="1:38" ht="12.75" customHeight="1" x14ac:dyDescent="0.2">
      <c r="A68" s="302">
        <v>1330</v>
      </c>
      <c r="B68" s="303" t="s">
        <v>17</v>
      </c>
      <c r="C68" s="1307" t="s">
        <v>1085</v>
      </c>
      <c r="D68" s="305" t="s">
        <v>1086</v>
      </c>
      <c r="E68" s="306">
        <v>1404</v>
      </c>
      <c r="F68" s="307">
        <v>1404</v>
      </c>
      <c r="G68" s="2768"/>
      <c r="H68" s="11"/>
      <c r="K68" s="1170"/>
      <c r="L68" s="1170"/>
      <c r="M68" s="1171"/>
    </row>
    <row r="69" spans="1:38" ht="12.75" customHeight="1" x14ac:dyDescent="0.2">
      <c r="A69" s="302">
        <v>1310</v>
      </c>
      <c r="B69" s="303" t="s">
        <v>17</v>
      </c>
      <c r="C69" s="1307" t="s">
        <v>1087</v>
      </c>
      <c r="D69" s="305" t="s">
        <v>1088</v>
      </c>
      <c r="E69" s="306">
        <v>1403</v>
      </c>
      <c r="F69" s="307">
        <v>1403</v>
      </c>
      <c r="G69" s="2767"/>
      <c r="H69" s="11"/>
      <c r="K69" s="1170"/>
      <c r="L69" s="1170"/>
      <c r="M69" s="1171"/>
    </row>
    <row r="70" spans="1:38" ht="12.75" customHeight="1" x14ac:dyDescent="0.2">
      <c r="A70" s="322">
        <f>SUM(A71:A72)</f>
        <v>1700</v>
      </c>
      <c r="B70" s="323" t="s">
        <v>18</v>
      </c>
      <c r="C70" s="1310" t="s">
        <v>14</v>
      </c>
      <c r="D70" s="325" t="s">
        <v>1089</v>
      </c>
      <c r="E70" s="326">
        <f>E71+E72</f>
        <v>1900</v>
      </c>
      <c r="F70" s="327">
        <f>SUM(F71:F72)</f>
        <v>1900</v>
      </c>
      <c r="G70" s="340"/>
      <c r="H70" s="11"/>
      <c r="K70" s="1170"/>
      <c r="L70" s="1170"/>
      <c r="M70" s="1171"/>
    </row>
    <row r="71" spans="1:38" ht="12.75" customHeight="1" x14ac:dyDescent="0.2">
      <c r="A71" s="302">
        <v>1200</v>
      </c>
      <c r="B71" s="303" t="s">
        <v>17</v>
      </c>
      <c r="C71" s="1307" t="s">
        <v>1090</v>
      </c>
      <c r="D71" s="305" t="s">
        <v>1091</v>
      </c>
      <c r="E71" s="306">
        <v>1400</v>
      </c>
      <c r="F71" s="307">
        <v>1400</v>
      </c>
      <c r="G71" s="340"/>
      <c r="H71" s="11"/>
      <c r="K71" s="1170"/>
      <c r="L71" s="1170"/>
      <c r="M71" s="1171"/>
    </row>
    <row r="72" spans="1:38" ht="12.75" customHeight="1" x14ac:dyDescent="0.2">
      <c r="A72" s="302">
        <v>500</v>
      </c>
      <c r="B72" s="303" t="s">
        <v>17</v>
      </c>
      <c r="C72" s="1307" t="s">
        <v>1092</v>
      </c>
      <c r="D72" s="305" t="s">
        <v>1093</v>
      </c>
      <c r="E72" s="306">
        <v>500</v>
      </c>
      <c r="F72" s="307">
        <v>500</v>
      </c>
      <c r="G72" s="340"/>
      <c r="H72" s="11"/>
      <c r="K72" s="1170"/>
      <c r="L72" s="1170"/>
      <c r="M72" s="1171"/>
    </row>
    <row r="73" spans="1:38" ht="12.75" customHeight="1" x14ac:dyDescent="0.2">
      <c r="A73" s="1337">
        <f>SUM(A74:A100)</f>
        <v>4466</v>
      </c>
      <c r="B73" s="1338" t="s">
        <v>18</v>
      </c>
      <c r="C73" s="1339" t="s">
        <v>14</v>
      </c>
      <c r="D73" s="1340" t="s">
        <v>1094</v>
      </c>
      <c r="E73" s="1341">
        <f>SUM(E74:E109)</f>
        <v>5850</v>
      </c>
      <c r="F73" s="1342">
        <f>SUM(F74:F109)</f>
        <v>5850</v>
      </c>
      <c r="G73" s="367"/>
      <c r="H73" s="11"/>
      <c r="K73" s="1170"/>
      <c r="L73" s="1170"/>
      <c r="M73" s="1171"/>
    </row>
    <row r="74" spans="1:38" ht="12.75" customHeight="1" x14ac:dyDescent="0.2">
      <c r="A74" s="359">
        <v>400</v>
      </c>
      <c r="B74" s="612" t="s">
        <v>17</v>
      </c>
      <c r="C74" s="1343" t="s">
        <v>1095</v>
      </c>
      <c r="D74" s="1344" t="s">
        <v>1096</v>
      </c>
      <c r="E74" s="362">
        <v>400</v>
      </c>
      <c r="F74" s="363">
        <v>400</v>
      </c>
      <c r="G74" s="1345"/>
      <c r="H74" s="181"/>
      <c r="I74" s="181"/>
      <c r="K74" s="1170"/>
      <c r="L74" s="1170"/>
      <c r="M74" s="1171"/>
    </row>
    <row r="75" spans="1:38" x14ac:dyDescent="0.2">
      <c r="A75" s="359">
        <v>400</v>
      </c>
      <c r="B75" s="612" t="s">
        <v>17</v>
      </c>
      <c r="C75" s="1343" t="s">
        <v>1097</v>
      </c>
      <c r="D75" s="1346" t="s">
        <v>1098</v>
      </c>
      <c r="E75" s="362">
        <v>400</v>
      </c>
      <c r="F75" s="363">
        <v>400</v>
      </c>
      <c r="G75" s="1345"/>
      <c r="H75" s="11"/>
      <c r="K75" s="1170"/>
      <c r="L75" s="1170"/>
      <c r="M75" s="1171"/>
    </row>
    <row r="76" spans="1:38" ht="12.75" customHeight="1" x14ac:dyDescent="0.2">
      <c r="A76" s="359">
        <v>400</v>
      </c>
      <c r="B76" s="612" t="s">
        <v>17</v>
      </c>
      <c r="C76" s="1343" t="s">
        <v>1099</v>
      </c>
      <c r="D76" s="1344" t="s">
        <v>1100</v>
      </c>
      <c r="E76" s="362">
        <v>400</v>
      </c>
      <c r="F76" s="363">
        <v>400</v>
      </c>
      <c r="G76" s="1345"/>
      <c r="H76" s="11"/>
      <c r="K76" s="1170"/>
      <c r="L76" s="1170"/>
      <c r="M76" s="1171"/>
    </row>
    <row r="77" spans="1:38" ht="12.75" customHeight="1" x14ac:dyDescent="0.2">
      <c r="A77" s="359">
        <v>300</v>
      </c>
      <c r="B77" s="612" t="s">
        <v>17</v>
      </c>
      <c r="C77" s="1343" t="s">
        <v>1101</v>
      </c>
      <c r="D77" s="1344" t="s">
        <v>1102</v>
      </c>
      <c r="E77" s="362">
        <v>400</v>
      </c>
      <c r="F77" s="363">
        <v>400</v>
      </c>
      <c r="G77" s="1345"/>
      <c r="H77" s="11"/>
      <c r="K77" s="1170"/>
      <c r="L77" s="1170"/>
      <c r="M77" s="1171"/>
    </row>
    <row r="78" spans="1:38" ht="12.75" customHeight="1" x14ac:dyDescent="0.2">
      <c r="A78" s="359">
        <v>50</v>
      </c>
      <c r="B78" s="612" t="s">
        <v>17</v>
      </c>
      <c r="C78" s="1343" t="s">
        <v>1103</v>
      </c>
      <c r="D78" s="1344" t="s">
        <v>1104</v>
      </c>
      <c r="E78" s="362">
        <v>50</v>
      </c>
      <c r="F78" s="363">
        <v>50</v>
      </c>
      <c r="G78" s="1345"/>
      <c r="H78" s="11"/>
      <c r="K78" s="1170"/>
      <c r="L78" s="1170"/>
      <c r="M78" s="1171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</row>
    <row r="79" spans="1:38" ht="12.75" customHeight="1" x14ac:dyDescent="0.2">
      <c r="A79" s="359">
        <v>350</v>
      </c>
      <c r="B79" s="612" t="s">
        <v>17</v>
      </c>
      <c r="C79" s="1343" t="s">
        <v>1105</v>
      </c>
      <c r="D79" s="1344" t="s">
        <v>1106</v>
      </c>
      <c r="E79" s="362">
        <v>350</v>
      </c>
      <c r="F79" s="363">
        <v>350</v>
      </c>
      <c r="G79" s="1345"/>
      <c r="H79" s="11" t="s">
        <v>1107</v>
      </c>
      <c r="K79" s="1170"/>
      <c r="L79" s="1170"/>
      <c r="M79" s="1171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</row>
    <row r="80" spans="1:38" ht="12.75" customHeight="1" x14ac:dyDescent="0.2">
      <c r="A80" s="359">
        <v>50</v>
      </c>
      <c r="B80" s="612" t="s">
        <v>17</v>
      </c>
      <c r="C80" s="1343" t="s">
        <v>1108</v>
      </c>
      <c r="D80" s="1344" t="s">
        <v>1109</v>
      </c>
      <c r="E80" s="362">
        <v>100</v>
      </c>
      <c r="F80" s="363">
        <v>100</v>
      </c>
      <c r="G80" s="1345"/>
      <c r="H80" s="11"/>
      <c r="K80" s="1170"/>
      <c r="L80" s="1170"/>
      <c r="M80" s="1171"/>
      <c r="N80" s="72"/>
      <c r="O80" s="72"/>
      <c r="P80" s="72"/>
      <c r="Q80" s="310"/>
      <c r="R80" s="1347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</row>
    <row r="81" spans="1:38" ht="30" customHeight="1" x14ac:dyDescent="0.2">
      <c r="A81" s="359">
        <v>450</v>
      </c>
      <c r="B81" s="612" t="s">
        <v>17</v>
      </c>
      <c r="C81" s="1343" t="s">
        <v>1110</v>
      </c>
      <c r="D81" s="1348" t="s">
        <v>1111</v>
      </c>
      <c r="E81" s="362">
        <v>500</v>
      </c>
      <c r="F81" s="1349">
        <v>500</v>
      </c>
      <c r="G81" s="1345"/>
      <c r="H81" s="11"/>
      <c r="K81" s="1170"/>
      <c r="L81" s="1170"/>
      <c r="M81" s="1171"/>
      <c r="N81" s="72"/>
      <c r="O81" s="72"/>
      <c r="P81" s="72"/>
      <c r="Q81" s="310"/>
      <c r="R81" s="1347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</row>
    <row r="82" spans="1:38" ht="12.75" customHeight="1" x14ac:dyDescent="0.2">
      <c r="A82" s="359">
        <v>600</v>
      </c>
      <c r="B82" s="612" t="s">
        <v>17</v>
      </c>
      <c r="C82" s="1343" t="s">
        <v>1112</v>
      </c>
      <c r="D82" s="1350" t="s">
        <v>1113</v>
      </c>
      <c r="E82" s="362">
        <v>600</v>
      </c>
      <c r="F82" s="1349">
        <v>600</v>
      </c>
      <c r="G82" s="1345"/>
      <c r="H82" s="11"/>
      <c r="K82" s="1170"/>
      <c r="L82" s="1170"/>
      <c r="M82" s="1171"/>
      <c r="N82" s="72"/>
      <c r="O82" s="72"/>
      <c r="P82" s="72"/>
      <c r="Q82" s="310"/>
      <c r="R82" s="1347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</row>
    <row r="83" spans="1:38" ht="12.75" customHeight="1" x14ac:dyDescent="0.2">
      <c r="A83" s="359">
        <v>100</v>
      </c>
      <c r="B83" s="612" t="s">
        <v>17</v>
      </c>
      <c r="C83" s="1343" t="s">
        <v>1114</v>
      </c>
      <c r="D83" s="1350" t="s">
        <v>1115</v>
      </c>
      <c r="E83" s="362">
        <v>100</v>
      </c>
      <c r="F83" s="1349">
        <v>100</v>
      </c>
      <c r="G83" s="1345"/>
      <c r="H83" s="11"/>
      <c r="K83" s="1351"/>
      <c r="L83" s="1351"/>
      <c r="M83" s="1352"/>
      <c r="N83" s="72"/>
      <c r="O83" s="72"/>
      <c r="P83" s="72"/>
      <c r="Q83" s="310"/>
      <c r="R83" s="1347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</row>
    <row r="84" spans="1:38" x14ac:dyDescent="0.2">
      <c r="A84" s="1353">
        <v>50</v>
      </c>
      <c r="B84" s="1354" t="s">
        <v>17</v>
      </c>
      <c r="C84" s="1343" t="s">
        <v>1116</v>
      </c>
      <c r="D84" s="1355" t="s">
        <v>1117</v>
      </c>
      <c r="E84" s="1356">
        <v>50</v>
      </c>
      <c r="F84" s="1357">
        <v>50</v>
      </c>
      <c r="G84" s="1358"/>
      <c r="H84" s="11"/>
      <c r="K84" s="1170"/>
      <c r="L84" s="1170"/>
      <c r="M84" s="1171"/>
      <c r="N84" s="72"/>
      <c r="O84" s="72"/>
      <c r="P84" s="72"/>
      <c r="Q84" s="310"/>
      <c r="R84" s="1347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</row>
    <row r="85" spans="1:38" x14ac:dyDescent="0.2">
      <c r="A85" s="359">
        <v>100</v>
      </c>
      <c r="B85" s="1354" t="s">
        <v>17</v>
      </c>
      <c r="C85" s="1359" t="s">
        <v>1118</v>
      </c>
      <c r="D85" s="1355" t="s">
        <v>1119</v>
      </c>
      <c r="E85" s="1360">
        <v>100</v>
      </c>
      <c r="F85" s="1357">
        <v>100</v>
      </c>
      <c r="G85" s="1358"/>
      <c r="H85" s="11"/>
      <c r="K85" s="1170"/>
      <c r="L85" s="1170"/>
      <c r="M85" s="1171"/>
      <c r="N85" s="72"/>
      <c r="O85" s="72"/>
      <c r="P85" s="72"/>
      <c r="Q85" s="310"/>
      <c r="R85" s="1347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</row>
    <row r="86" spans="1:38" ht="12.75" customHeight="1" x14ac:dyDescent="0.2">
      <c r="A86" s="359">
        <v>26</v>
      </c>
      <c r="B86" s="1354" t="s">
        <v>17</v>
      </c>
      <c r="C86" s="1361" t="s">
        <v>1120</v>
      </c>
      <c r="D86" s="1362" t="s">
        <v>1121</v>
      </c>
      <c r="E86" s="362">
        <v>0</v>
      </c>
      <c r="F86" s="1349">
        <v>0</v>
      </c>
      <c r="G86" s="1345"/>
      <c r="H86" s="11"/>
      <c r="K86" s="1170"/>
      <c r="L86" s="1170"/>
      <c r="M86" s="1171"/>
      <c r="N86" s="72"/>
      <c r="O86" s="72"/>
      <c r="P86" s="72"/>
      <c r="Q86" s="310"/>
      <c r="R86" s="1347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</row>
    <row r="87" spans="1:38" ht="12.75" customHeight="1" x14ac:dyDescent="0.2">
      <c r="A87" s="1353">
        <v>80</v>
      </c>
      <c r="B87" s="1354" t="s">
        <v>17</v>
      </c>
      <c r="C87" s="1343" t="s">
        <v>1122</v>
      </c>
      <c r="D87" s="1363" t="s">
        <v>1123</v>
      </c>
      <c r="E87" s="362">
        <v>80</v>
      </c>
      <c r="F87" s="1349">
        <v>80</v>
      </c>
      <c r="G87" s="1345"/>
      <c r="H87" s="11"/>
      <c r="K87" s="1170"/>
      <c r="L87" s="1170"/>
      <c r="M87" s="1171"/>
      <c r="N87" s="72"/>
      <c r="O87" s="72"/>
      <c r="P87" s="72"/>
      <c r="Q87" s="310"/>
      <c r="R87" s="1347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</row>
    <row r="88" spans="1:38" ht="12.75" customHeight="1" x14ac:dyDescent="0.2">
      <c r="A88" s="359">
        <v>70</v>
      </c>
      <c r="B88" s="612" t="s">
        <v>17</v>
      </c>
      <c r="C88" s="549" t="s">
        <v>1124</v>
      </c>
      <c r="D88" s="1350" t="s">
        <v>1125</v>
      </c>
      <c r="E88" s="362">
        <v>70</v>
      </c>
      <c r="F88" s="1349">
        <v>70</v>
      </c>
      <c r="G88" s="1345"/>
      <c r="H88" s="11"/>
      <c r="K88" s="1170"/>
      <c r="L88" s="1170"/>
      <c r="M88" s="1171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</row>
    <row r="89" spans="1:38" x14ac:dyDescent="0.2">
      <c r="A89" s="359">
        <v>80</v>
      </c>
      <c r="B89" s="1364" t="s">
        <v>17</v>
      </c>
      <c r="C89" s="549" t="s">
        <v>1126</v>
      </c>
      <c r="D89" s="1350" t="s">
        <v>1127</v>
      </c>
      <c r="E89" s="362">
        <v>80</v>
      </c>
      <c r="F89" s="1349">
        <v>80</v>
      </c>
      <c r="G89" s="1345"/>
      <c r="H89" s="11"/>
      <c r="K89" s="1170"/>
      <c r="L89" s="1170"/>
      <c r="M89" s="1171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</row>
    <row r="90" spans="1:38" x14ac:dyDescent="0.2">
      <c r="A90" s="359">
        <v>100</v>
      </c>
      <c r="B90" s="1364" t="s">
        <v>17</v>
      </c>
      <c r="C90" s="1365" t="s">
        <v>1128</v>
      </c>
      <c r="D90" s="1366" t="s">
        <v>1129</v>
      </c>
      <c r="E90" s="362">
        <v>100</v>
      </c>
      <c r="F90" s="1349">
        <v>100</v>
      </c>
      <c r="G90" s="1345"/>
      <c r="H90" s="11"/>
      <c r="K90" s="1170"/>
      <c r="L90" s="1170"/>
      <c r="M90" s="1171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</row>
    <row r="91" spans="1:38" ht="12.75" customHeight="1" x14ac:dyDescent="0.2">
      <c r="A91" s="359">
        <v>200</v>
      </c>
      <c r="B91" s="1364" t="s">
        <v>17</v>
      </c>
      <c r="C91" s="549" t="s">
        <v>1130</v>
      </c>
      <c r="D91" s="1350" t="s">
        <v>1131</v>
      </c>
      <c r="E91" s="362">
        <v>200</v>
      </c>
      <c r="F91" s="1349">
        <v>200</v>
      </c>
      <c r="G91" s="1345"/>
      <c r="H91" s="11"/>
      <c r="K91" s="1170"/>
      <c r="L91" s="1170"/>
      <c r="M91" s="1171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</row>
    <row r="92" spans="1:38" ht="12.75" customHeight="1" x14ac:dyDescent="0.2">
      <c r="A92" s="359">
        <v>100</v>
      </c>
      <c r="B92" s="1364" t="s">
        <v>17</v>
      </c>
      <c r="C92" s="549" t="s">
        <v>1132</v>
      </c>
      <c r="D92" s="1350" t="s">
        <v>1133</v>
      </c>
      <c r="E92" s="362">
        <v>100</v>
      </c>
      <c r="F92" s="1349">
        <v>100</v>
      </c>
      <c r="G92" s="1345"/>
      <c r="H92" s="11"/>
      <c r="K92" s="1170"/>
      <c r="L92" s="1170"/>
      <c r="M92" s="1171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</row>
    <row r="93" spans="1:38" ht="12.75" customHeight="1" x14ac:dyDescent="0.2">
      <c r="A93" s="1353">
        <v>200</v>
      </c>
      <c r="B93" s="1364" t="s">
        <v>17</v>
      </c>
      <c r="C93" s="1367" t="s">
        <v>1134</v>
      </c>
      <c r="D93" s="1362" t="s">
        <v>1135</v>
      </c>
      <c r="E93" s="1356">
        <v>0</v>
      </c>
      <c r="F93" s="1357">
        <v>0</v>
      </c>
      <c r="G93" s="1345"/>
      <c r="H93" s="11"/>
      <c r="K93" s="1170"/>
      <c r="L93" s="1170"/>
      <c r="M93" s="1171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</row>
    <row r="94" spans="1:38" ht="12.75" customHeight="1" x14ac:dyDescent="0.2">
      <c r="A94" s="359">
        <v>20</v>
      </c>
      <c r="B94" s="1364" t="s">
        <v>17</v>
      </c>
      <c r="C94" s="1367" t="s">
        <v>1136</v>
      </c>
      <c r="D94" s="1362" t="s">
        <v>1137</v>
      </c>
      <c r="E94" s="1368">
        <v>40</v>
      </c>
      <c r="F94" s="1349">
        <v>40</v>
      </c>
      <c r="G94" s="1345"/>
      <c r="H94" s="11"/>
      <c r="K94" s="1170"/>
      <c r="L94" s="1170"/>
      <c r="M94" s="1171"/>
    </row>
    <row r="95" spans="1:38" ht="12.75" customHeight="1" x14ac:dyDescent="0.2">
      <c r="A95" s="1353">
        <v>0</v>
      </c>
      <c r="B95" s="1364" t="s">
        <v>17</v>
      </c>
      <c r="C95" s="1367" t="s">
        <v>1138</v>
      </c>
      <c r="D95" s="1362" t="s">
        <v>1139</v>
      </c>
      <c r="E95" s="1369">
        <v>0</v>
      </c>
      <c r="F95" s="1349">
        <v>0</v>
      </c>
      <c r="G95" s="1345"/>
      <c r="H95" s="11"/>
      <c r="K95" s="1170"/>
      <c r="L95" s="1170"/>
      <c r="M95" s="1171"/>
    </row>
    <row r="96" spans="1:38" ht="12.75" customHeight="1" x14ac:dyDescent="0.2">
      <c r="A96" s="1353">
        <v>30</v>
      </c>
      <c r="B96" s="1364" t="s">
        <v>17</v>
      </c>
      <c r="C96" s="1370" t="s">
        <v>1140</v>
      </c>
      <c r="D96" s="1362" t="s">
        <v>1141</v>
      </c>
      <c r="E96" s="1356">
        <v>50</v>
      </c>
      <c r="F96" s="1357">
        <v>50</v>
      </c>
      <c r="G96" s="1345"/>
      <c r="H96" s="11"/>
      <c r="K96" s="1170"/>
      <c r="L96" s="1170"/>
      <c r="M96" s="1171"/>
    </row>
    <row r="97" spans="1:13" ht="12.75" customHeight="1" x14ac:dyDescent="0.2">
      <c r="A97" s="1353">
        <v>60</v>
      </c>
      <c r="B97" s="1364" t="s">
        <v>17</v>
      </c>
      <c r="C97" s="1370" t="s">
        <v>1142</v>
      </c>
      <c r="D97" s="1362" t="s">
        <v>1143</v>
      </c>
      <c r="E97" s="1356">
        <v>60</v>
      </c>
      <c r="F97" s="1357">
        <v>60</v>
      </c>
      <c r="G97" s="1345"/>
      <c r="H97" s="11"/>
      <c r="K97" s="1170"/>
      <c r="L97" s="1170"/>
      <c r="M97" s="1171"/>
    </row>
    <row r="98" spans="1:13" s="507" customFormat="1" x14ac:dyDescent="0.2">
      <c r="A98" s="1353">
        <v>100</v>
      </c>
      <c r="B98" s="1364" t="s">
        <v>17</v>
      </c>
      <c r="C98" s="1371" t="s">
        <v>1144</v>
      </c>
      <c r="D98" s="1372" t="s">
        <v>1145</v>
      </c>
      <c r="E98" s="1356">
        <v>100</v>
      </c>
      <c r="F98" s="1357">
        <v>100</v>
      </c>
      <c r="G98" s="677"/>
      <c r="K98" s="1373"/>
      <c r="L98" s="1373"/>
      <c r="M98" s="1374"/>
    </row>
    <row r="99" spans="1:13" ht="12.75" customHeight="1" x14ac:dyDescent="0.2">
      <c r="A99" s="1353">
        <v>100</v>
      </c>
      <c r="B99" s="1364" t="s">
        <v>17</v>
      </c>
      <c r="C99" s="1370" t="s">
        <v>1146</v>
      </c>
      <c r="D99" s="1362" t="s">
        <v>1147</v>
      </c>
      <c r="E99" s="1356">
        <v>0</v>
      </c>
      <c r="F99" s="1357">
        <v>0</v>
      </c>
      <c r="G99" s="1345"/>
      <c r="H99" s="11"/>
      <c r="K99" s="1170"/>
      <c r="L99" s="1170"/>
      <c r="M99" s="1171"/>
    </row>
    <row r="100" spans="1:13" ht="12.75" customHeight="1" x14ac:dyDescent="0.2">
      <c r="A100" s="1353">
        <v>50</v>
      </c>
      <c r="B100" s="1364" t="s">
        <v>17</v>
      </c>
      <c r="C100" s="1370" t="s">
        <v>1148</v>
      </c>
      <c r="D100" s="1362" t="s">
        <v>1149</v>
      </c>
      <c r="E100" s="1356">
        <v>50</v>
      </c>
      <c r="F100" s="1357">
        <v>50</v>
      </c>
      <c r="G100" s="1345"/>
      <c r="H100" s="11"/>
      <c r="K100" s="1170"/>
      <c r="L100" s="1170"/>
      <c r="M100" s="1171"/>
    </row>
    <row r="101" spans="1:13" ht="12.75" customHeight="1" x14ac:dyDescent="0.2">
      <c r="A101" s="1353">
        <v>0</v>
      </c>
      <c r="B101" s="1364" t="s">
        <v>17</v>
      </c>
      <c r="C101" s="1370" t="s">
        <v>1150</v>
      </c>
      <c r="D101" s="1362" t="s">
        <v>1151</v>
      </c>
      <c r="E101" s="1356">
        <v>130</v>
      </c>
      <c r="F101" s="1357">
        <v>130</v>
      </c>
      <c r="G101" s="1345"/>
      <c r="H101" s="11"/>
      <c r="K101" s="1170"/>
      <c r="L101" s="1170"/>
      <c r="M101" s="1171"/>
    </row>
    <row r="102" spans="1:13" ht="12.75" customHeight="1" x14ac:dyDescent="0.2">
      <c r="A102" s="1353">
        <v>0</v>
      </c>
      <c r="B102" s="1364" t="s">
        <v>17</v>
      </c>
      <c r="C102" s="1370" t="s">
        <v>1152</v>
      </c>
      <c r="D102" s="1362" t="s">
        <v>1153</v>
      </c>
      <c r="E102" s="1356">
        <v>100</v>
      </c>
      <c r="F102" s="1357">
        <v>100</v>
      </c>
      <c r="G102" s="1345"/>
      <c r="H102" s="11"/>
      <c r="K102" s="1170"/>
      <c r="L102" s="1170"/>
      <c r="M102" s="1171"/>
    </row>
    <row r="103" spans="1:13" ht="12.75" customHeight="1" x14ac:dyDescent="0.2">
      <c r="A103" s="1353">
        <v>0</v>
      </c>
      <c r="B103" s="1364" t="s">
        <v>17</v>
      </c>
      <c r="C103" s="1370" t="s">
        <v>1154</v>
      </c>
      <c r="D103" s="1362" t="s">
        <v>1155</v>
      </c>
      <c r="E103" s="1356">
        <v>400</v>
      </c>
      <c r="F103" s="1357">
        <v>400</v>
      </c>
      <c r="G103" s="1345"/>
      <c r="H103" s="11"/>
      <c r="K103" s="1170"/>
      <c r="L103" s="1170"/>
      <c r="M103" s="1171"/>
    </row>
    <row r="104" spans="1:13" ht="12.75" customHeight="1" x14ac:dyDescent="0.2">
      <c r="A104" s="1353">
        <v>0</v>
      </c>
      <c r="B104" s="1364" t="s">
        <v>17</v>
      </c>
      <c r="C104" s="1370" t="s">
        <v>1156</v>
      </c>
      <c r="D104" s="1362" t="s">
        <v>1157</v>
      </c>
      <c r="E104" s="1356">
        <v>250</v>
      </c>
      <c r="F104" s="1357">
        <v>250</v>
      </c>
      <c r="G104" s="1345"/>
      <c r="H104" s="11"/>
      <c r="K104" s="1170"/>
      <c r="L104" s="1170"/>
      <c r="M104" s="1171"/>
    </row>
    <row r="105" spans="1:13" ht="12.75" customHeight="1" x14ac:dyDescent="0.2">
      <c r="A105" s="1353">
        <v>0</v>
      </c>
      <c r="B105" s="1364" t="s">
        <v>17</v>
      </c>
      <c r="C105" s="1370" t="s">
        <v>1158</v>
      </c>
      <c r="D105" s="1362" t="s">
        <v>1159</v>
      </c>
      <c r="E105" s="1356">
        <v>250</v>
      </c>
      <c r="F105" s="1357">
        <v>250</v>
      </c>
      <c r="G105" s="1345"/>
      <c r="H105" s="11"/>
      <c r="K105" s="1170"/>
      <c r="L105" s="1170"/>
      <c r="M105" s="1171"/>
    </row>
    <row r="106" spans="1:13" ht="12.75" customHeight="1" x14ac:dyDescent="0.2">
      <c r="A106" s="1353">
        <v>0</v>
      </c>
      <c r="B106" s="1364" t="s">
        <v>17</v>
      </c>
      <c r="C106" s="1370" t="s">
        <v>1160</v>
      </c>
      <c r="D106" s="1362" t="s">
        <v>1161</v>
      </c>
      <c r="E106" s="1356">
        <v>50</v>
      </c>
      <c r="F106" s="1357">
        <v>50</v>
      </c>
      <c r="G106" s="1345"/>
      <c r="H106" s="11"/>
      <c r="K106" s="1170"/>
      <c r="L106" s="1170"/>
      <c r="M106" s="1171"/>
    </row>
    <row r="107" spans="1:13" ht="12.75" customHeight="1" x14ac:dyDescent="0.2">
      <c r="A107" s="1353">
        <v>0</v>
      </c>
      <c r="B107" s="1364" t="s">
        <v>17</v>
      </c>
      <c r="C107" s="1370" t="s">
        <v>1162</v>
      </c>
      <c r="D107" s="1375" t="s">
        <v>1163</v>
      </c>
      <c r="E107" s="1356">
        <v>150</v>
      </c>
      <c r="F107" s="1357">
        <v>150</v>
      </c>
      <c r="G107" s="1345"/>
      <c r="H107" s="11"/>
      <c r="K107" s="1170"/>
      <c r="L107" s="1170"/>
      <c r="M107" s="1171"/>
    </row>
    <row r="108" spans="1:13" ht="12.75" customHeight="1" x14ac:dyDescent="0.2">
      <c r="A108" s="1353">
        <v>0</v>
      </c>
      <c r="B108" s="1364" t="s">
        <v>17</v>
      </c>
      <c r="C108" s="1370" t="s">
        <v>1164</v>
      </c>
      <c r="D108" s="1362" t="s">
        <v>1165</v>
      </c>
      <c r="E108" s="1356">
        <v>70</v>
      </c>
      <c r="F108" s="1357">
        <v>70</v>
      </c>
      <c r="G108" s="1345"/>
      <c r="H108" s="11"/>
      <c r="K108" s="1170"/>
      <c r="L108" s="1170"/>
      <c r="M108" s="1171"/>
    </row>
    <row r="109" spans="1:13" ht="12.75" customHeight="1" x14ac:dyDescent="0.2">
      <c r="A109" s="1353">
        <v>0</v>
      </c>
      <c r="B109" s="1364" t="s">
        <v>17</v>
      </c>
      <c r="C109" s="1370" t="s">
        <v>1166</v>
      </c>
      <c r="D109" s="1362" t="s">
        <v>1167</v>
      </c>
      <c r="E109" s="1356">
        <v>70</v>
      </c>
      <c r="F109" s="1357">
        <v>70</v>
      </c>
      <c r="G109" s="1345"/>
      <c r="H109" s="11"/>
      <c r="K109" s="1170"/>
      <c r="L109" s="1170"/>
      <c r="M109" s="1171"/>
    </row>
    <row r="110" spans="1:13" ht="12.75" customHeight="1" x14ac:dyDescent="0.2">
      <c r="A110" s="1337">
        <v>100</v>
      </c>
      <c r="B110" s="1376" t="s">
        <v>18</v>
      </c>
      <c r="C110" s="1377" t="s">
        <v>14</v>
      </c>
      <c r="D110" s="1378" t="s">
        <v>1168</v>
      </c>
      <c r="E110" s="1379">
        <v>100</v>
      </c>
      <c r="F110" s="1380">
        <f>F111</f>
        <v>100</v>
      </c>
      <c r="G110" s="1345"/>
      <c r="H110" s="11"/>
      <c r="K110" s="1170"/>
      <c r="L110" s="1170"/>
      <c r="M110" s="1171"/>
    </row>
    <row r="111" spans="1:13" s="507" customFormat="1" ht="23.25" customHeight="1" x14ac:dyDescent="0.2">
      <c r="A111" s="359">
        <v>0</v>
      </c>
      <c r="B111" s="1364" t="s">
        <v>17</v>
      </c>
      <c r="C111" s="1381" t="s">
        <v>1169</v>
      </c>
      <c r="D111" s="314" t="s">
        <v>1170</v>
      </c>
      <c r="E111" s="362">
        <v>100</v>
      </c>
      <c r="F111" s="1349">
        <v>100</v>
      </c>
      <c r="G111" s="1345"/>
      <c r="H111" s="11"/>
      <c r="I111" s="11"/>
      <c r="J111" s="11"/>
      <c r="K111" s="1170"/>
      <c r="L111" s="1170"/>
      <c r="M111" s="1171"/>
    </row>
    <row r="112" spans="1:13" s="507" customFormat="1" ht="12.75" customHeight="1" x14ac:dyDescent="0.2">
      <c r="A112" s="1337">
        <f>A113</f>
        <v>0</v>
      </c>
      <c r="B112" s="1382" t="s">
        <v>18</v>
      </c>
      <c r="C112" s="1310" t="s">
        <v>14</v>
      </c>
      <c r="D112" s="325" t="s">
        <v>1171</v>
      </c>
      <c r="E112" s="1341">
        <f>E113</f>
        <v>0</v>
      </c>
      <c r="F112" s="1342">
        <f>F113</f>
        <v>0</v>
      </c>
      <c r="G112" s="367"/>
      <c r="H112" s="11"/>
      <c r="I112" s="11"/>
      <c r="J112" s="11"/>
      <c r="K112" s="1170"/>
      <c r="L112" s="1170"/>
      <c r="M112" s="1171"/>
    </row>
    <row r="113" spans="1:13" s="507" customFormat="1" ht="12.75" customHeight="1" thickBot="1" x14ac:dyDescent="0.25">
      <c r="A113" s="1383">
        <v>0</v>
      </c>
      <c r="B113" s="1384" t="s">
        <v>17</v>
      </c>
      <c r="C113" s="1385" t="s">
        <v>1172</v>
      </c>
      <c r="D113" s="345" t="s">
        <v>1173</v>
      </c>
      <c r="E113" s="1386">
        <v>0</v>
      </c>
      <c r="F113" s="1387">
        <v>0</v>
      </c>
      <c r="G113" s="371"/>
      <c r="H113" s="11"/>
      <c r="I113" s="11"/>
      <c r="J113" s="11"/>
      <c r="K113" s="1170"/>
      <c r="L113" s="1170"/>
      <c r="M113" s="1171"/>
    </row>
    <row r="114" spans="1:13" s="507" customFormat="1" ht="12.75" customHeight="1" x14ac:dyDescent="0.2">
      <c r="A114" s="11"/>
      <c r="B114" s="1388"/>
      <c r="C114" s="1389"/>
      <c r="D114" s="1390"/>
      <c r="E114" s="1391"/>
      <c r="F114" s="1391"/>
      <c r="G114" s="1391"/>
      <c r="H114" s="848"/>
      <c r="I114" s="11"/>
      <c r="K114" s="1170"/>
      <c r="L114" s="1170"/>
      <c r="M114" s="1171"/>
    </row>
    <row r="115" spans="1:13" s="507" customFormat="1" ht="12.75" customHeight="1" x14ac:dyDescent="0.2">
      <c r="A115" s="11"/>
      <c r="B115" s="1388"/>
      <c r="C115" s="1389"/>
      <c r="D115" s="1390"/>
      <c r="E115" s="1391"/>
      <c r="F115" s="1391"/>
      <c r="G115" s="1391"/>
      <c r="H115" s="848"/>
      <c r="I115" s="11"/>
      <c r="K115" s="1170"/>
      <c r="L115" s="1170"/>
      <c r="M115" s="1171"/>
    </row>
    <row r="116" spans="1:13" s="507" customFormat="1" x14ac:dyDescent="0.2">
      <c r="A116" s="11"/>
      <c r="B116" s="1388"/>
      <c r="C116" s="1389"/>
      <c r="D116" s="1390"/>
      <c r="E116" s="1391"/>
      <c r="F116" s="1391"/>
      <c r="G116" s="1391"/>
      <c r="H116" s="848"/>
      <c r="I116" s="11"/>
      <c r="K116" s="1170"/>
      <c r="L116" s="1170"/>
      <c r="M116" s="1171"/>
    </row>
    <row r="117" spans="1:13" s="507" customFormat="1" ht="18.75" customHeight="1" x14ac:dyDescent="0.25">
      <c r="B117" s="963" t="s">
        <v>1174</v>
      </c>
      <c r="C117" s="51"/>
      <c r="D117" s="51"/>
      <c r="E117" s="51"/>
      <c r="F117" s="51"/>
      <c r="G117" s="51"/>
      <c r="H117" s="848"/>
      <c r="I117" s="11"/>
      <c r="K117" s="1170"/>
      <c r="L117" s="1170"/>
      <c r="M117" s="1171"/>
    </row>
    <row r="118" spans="1:13" s="507" customFormat="1" ht="12.75" customHeight="1" thickBot="1" x14ac:dyDescent="0.25">
      <c r="B118" s="5"/>
      <c r="C118" s="5"/>
      <c r="D118" s="5"/>
      <c r="E118" s="7"/>
      <c r="F118" s="7"/>
      <c r="G118" s="7" t="s">
        <v>12</v>
      </c>
      <c r="H118" s="848"/>
      <c r="I118" s="11"/>
      <c r="K118" s="1170"/>
      <c r="L118" s="1170"/>
      <c r="M118" s="1171"/>
    </row>
    <row r="119" spans="1:13" s="507" customFormat="1" ht="18.75" thickBot="1" x14ac:dyDescent="0.25">
      <c r="A119" s="200" t="s">
        <v>60</v>
      </c>
      <c r="B119" s="201" t="s">
        <v>16</v>
      </c>
      <c r="C119" s="204" t="s">
        <v>1175</v>
      </c>
      <c r="D119" s="199" t="s">
        <v>21</v>
      </c>
      <c r="E119" s="197" t="s">
        <v>142</v>
      </c>
      <c r="F119" s="198" t="s">
        <v>59</v>
      </c>
      <c r="G119" s="448" t="s">
        <v>22</v>
      </c>
      <c r="H119" s="848"/>
      <c r="I119" s="11"/>
      <c r="K119" s="1170"/>
      <c r="L119" s="1170"/>
      <c r="M119" s="1171"/>
    </row>
    <row r="120" spans="1:13" s="507" customFormat="1" ht="15" customHeight="1" thickBot="1" x14ac:dyDescent="0.25">
      <c r="A120" s="34">
        <f>A121</f>
        <v>0</v>
      </c>
      <c r="B120" s="36" t="s">
        <v>17</v>
      </c>
      <c r="C120" s="33" t="s">
        <v>15</v>
      </c>
      <c r="D120" s="33" t="s">
        <v>19</v>
      </c>
      <c r="E120" s="34">
        <f>E121</f>
        <v>1300</v>
      </c>
      <c r="F120" s="446">
        <f>F121</f>
        <v>1300</v>
      </c>
      <c r="G120" s="233" t="s">
        <v>14</v>
      </c>
      <c r="H120" s="848"/>
      <c r="I120" s="11"/>
      <c r="K120" s="1170"/>
      <c r="L120" s="1170"/>
      <c r="M120" s="1171"/>
    </row>
    <row r="121" spans="1:13" s="507" customFormat="1" ht="12.75" customHeight="1" x14ac:dyDescent="0.2">
      <c r="A121" s="1042">
        <v>0</v>
      </c>
      <c r="B121" s="833" t="s">
        <v>14</v>
      </c>
      <c r="C121" s="834" t="s">
        <v>14</v>
      </c>
      <c r="D121" s="1054" t="s">
        <v>10</v>
      </c>
      <c r="E121" s="1044">
        <f>SUM(E122:E122)</f>
        <v>1300</v>
      </c>
      <c r="F121" s="1055">
        <f>SUM(F122:F122)</f>
        <v>1300</v>
      </c>
      <c r="G121" s="1056" t="s">
        <v>14</v>
      </c>
      <c r="H121" s="848"/>
      <c r="I121" s="11"/>
      <c r="K121" s="1170"/>
      <c r="L121" s="1170"/>
      <c r="M121" s="1171"/>
    </row>
    <row r="122" spans="1:13" s="507" customFormat="1" ht="12.75" customHeight="1" thickBot="1" x14ac:dyDescent="0.25">
      <c r="A122" s="529"/>
      <c r="B122" s="1392"/>
      <c r="C122" s="1393" t="s">
        <v>1176</v>
      </c>
      <c r="D122" s="113" t="s">
        <v>1177</v>
      </c>
      <c r="E122" s="619">
        <v>1300</v>
      </c>
      <c r="F122" s="1394">
        <v>1300</v>
      </c>
      <c r="G122" s="1395"/>
      <c r="H122" s="848"/>
      <c r="I122" s="11"/>
      <c r="K122" s="1170"/>
      <c r="L122" s="1170"/>
      <c r="M122" s="1171"/>
    </row>
    <row r="123" spans="1:13" s="507" customFormat="1" ht="12.75" customHeight="1" x14ac:dyDescent="0.2">
      <c r="A123" s="11"/>
      <c r="B123" s="1388"/>
      <c r="C123" s="1389"/>
      <c r="D123" s="1390"/>
      <c r="E123" s="1391"/>
      <c r="F123" s="1391"/>
      <c r="G123" s="1391"/>
      <c r="H123" s="848"/>
      <c r="I123" s="11"/>
      <c r="K123" s="1170"/>
      <c r="L123" s="1170"/>
      <c r="M123" s="1171"/>
    </row>
    <row r="124" spans="1:13" s="507" customFormat="1" ht="12.75" customHeight="1" x14ac:dyDescent="0.2">
      <c r="A124" s="11"/>
      <c r="B124" s="1388"/>
      <c r="C124" s="1389"/>
      <c r="D124" s="1390"/>
      <c r="E124" s="1391"/>
      <c r="F124" s="1391"/>
      <c r="G124" s="1391"/>
      <c r="H124" s="848"/>
      <c r="I124" s="11"/>
      <c r="K124" s="1170"/>
      <c r="L124" s="1170"/>
      <c r="M124" s="1171"/>
    </row>
    <row r="125" spans="1:13" s="507" customFormat="1" ht="12.75" customHeight="1" x14ac:dyDescent="0.2">
      <c r="A125" s="11"/>
      <c r="B125" s="1388"/>
      <c r="C125" s="1389"/>
      <c r="D125" s="1390"/>
      <c r="E125" s="1391"/>
      <c r="F125" s="1391"/>
      <c r="G125" s="1391"/>
      <c r="H125" s="848"/>
      <c r="I125" s="11"/>
      <c r="K125" s="1170"/>
      <c r="L125" s="1170"/>
      <c r="M125" s="1171"/>
    </row>
    <row r="126" spans="1:13" s="507" customFormat="1" ht="18.75" customHeight="1" x14ac:dyDescent="0.25">
      <c r="A126" s="623"/>
      <c r="B126" s="963" t="s">
        <v>1178</v>
      </c>
      <c r="C126" s="51"/>
      <c r="D126" s="51"/>
      <c r="E126" s="51"/>
      <c r="F126" s="51"/>
      <c r="G126" s="51"/>
      <c r="H126" s="999"/>
      <c r="I126" s="11"/>
      <c r="K126" s="1170"/>
      <c r="L126" s="1170"/>
      <c r="M126" s="1171"/>
    </row>
    <row r="127" spans="1:13" s="507" customFormat="1" ht="12.75" customHeight="1" thickBot="1" x14ac:dyDescent="0.25">
      <c r="B127" s="5"/>
      <c r="C127" s="849"/>
      <c r="D127" s="5"/>
      <c r="E127" s="23"/>
      <c r="F127" s="23"/>
      <c r="G127" s="78" t="s">
        <v>12</v>
      </c>
      <c r="H127" s="41"/>
      <c r="K127" s="1170"/>
      <c r="L127" s="1170"/>
      <c r="M127" s="1171"/>
    </row>
    <row r="128" spans="1:13" s="507" customFormat="1" ht="18.75" thickBot="1" x14ac:dyDescent="0.25">
      <c r="A128" s="200" t="s">
        <v>60</v>
      </c>
      <c r="B128" s="203" t="s">
        <v>16</v>
      </c>
      <c r="C128" s="202" t="s">
        <v>1179</v>
      </c>
      <c r="D128" s="199" t="s">
        <v>11</v>
      </c>
      <c r="E128" s="197" t="s">
        <v>142</v>
      </c>
      <c r="F128" s="198" t="s">
        <v>59</v>
      </c>
      <c r="G128" s="449" t="s">
        <v>22</v>
      </c>
    </row>
    <row r="129" spans="1:13" s="507" customFormat="1" ht="15" customHeight="1" thickBot="1" x14ac:dyDescent="0.25">
      <c r="A129" s="34">
        <f>SUM(A130:A137)</f>
        <v>4361.3099999999995</v>
      </c>
      <c r="B129" s="39" t="s">
        <v>17</v>
      </c>
      <c r="C129" s="35" t="s">
        <v>15</v>
      </c>
      <c r="D129" s="33" t="s">
        <v>19</v>
      </c>
      <c r="E129" s="34">
        <f>E130+E132+E134+E136</f>
        <v>337</v>
      </c>
      <c r="F129" s="34">
        <f>F132+F134+F136+F130</f>
        <v>337</v>
      </c>
      <c r="G129" s="664" t="s">
        <v>14</v>
      </c>
      <c r="K129" s="1170"/>
      <c r="L129" s="1170"/>
      <c r="M129" s="1171"/>
    </row>
    <row r="130" spans="1:13" s="507" customFormat="1" ht="12.75" customHeight="1" x14ac:dyDescent="0.2">
      <c r="A130" s="1069">
        <v>17.149999999999999</v>
      </c>
      <c r="B130" s="1070" t="s">
        <v>17</v>
      </c>
      <c r="C130" s="2738" t="s">
        <v>1180</v>
      </c>
      <c r="D130" s="1072" t="s">
        <v>1181</v>
      </c>
      <c r="E130" s="1396">
        <v>0</v>
      </c>
      <c r="F130" s="2634">
        <f>F131</f>
        <v>0</v>
      </c>
      <c r="G130" s="1397"/>
    </row>
    <row r="131" spans="1:13" s="507" customFormat="1" ht="12.75" customHeight="1" x14ac:dyDescent="0.2">
      <c r="A131" s="642">
        <v>97.16</v>
      </c>
      <c r="B131" s="612" t="s">
        <v>17</v>
      </c>
      <c r="C131" s="613" t="s">
        <v>1180</v>
      </c>
      <c r="D131" s="20" t="s">
        <v>1182</v>
      </c>
      <c r="E131" s="127">
        <v>0</v>
      </c>
      <c r="F131" s="1398">
        <v>0</v>
      </c>
      <c r="G131" s="1399"/>
      <c r="K131" s="1170"/>
      <c r="L131" s="1170"/>
      <c r="M131" s="1171"/>
    </row>
    <row r="132" spans="1:13" s="507" customFormat="1" ht="22.5" x14ac:dyDescent="0.2">
      <c r="A132" s="1074">
        <v>150</v>
      </c>
      <c r="B132" s="612" t="s">
        <v>17</v>
      </c>
      <c r="C132" s="2739" t="s">
        <v>1183</v>
      </c>
      <c r="D132" s="20" t="s">
        <v>1947</v>
      </c>
      <c r="E132" s="1400">
        <v>150</v>
      </c>
      <c r="F132" s="1380">
        <v>150</v>
      </c>
      <c r="G132" s="1399"/>
      <c r="K132" s="1170"/>
      <c r="L132" s="1170"/>
      <c r="M132" s="1171"/>
    </row>
    <row r="133" spans="1:13" s="507" customFormat="1" ht="22.5" x14ac:dyDescent="0.2">
      <c r="A133" s="642">
        <v>1350</v>
      </c>
      <c r="B133" s="612" t="s">
        <v>17</v>
      </c>
      <c r="C133" s="613" t="s">
        <v>1183</v>
      </c>
      <c r="D133" s="20" t="s">
        <v>1949</v>
      </c>
      <c r="E133" s="127"/>
      <c r="F133" s="1401">
        <v>0</v>
      </c>
      <c r="G133" s="1399"/>
      <c r="J133" s="1170"/>
      <c r="K133" s="1170"/>
      <c r="L133" s="1170"/>
      <c r="M133" s="1171"/>
    </row>
    <row r="134" spans="1:13" s="507" customFormat="1" ht="22.5" x14ac:dyDescent="0.2">
      <c r="A134" s="1074">
        <v>187.7</v>
      </c>
      <c r="B134" s="612" t="s">
        <v>17</v>
      </c>
      <c r="C134" s="2739" t="s">
        <v>1184</v>
      </c>
      <c r="D134" s="20" t="s">
        <v>1944</v>
      </c>
      <c r="E134" s="1402">
        <v>187</v>
      </c>
      <c r="F134" s="1380">
        <v>187</v>
      </c>
      <c r="G134" s="1399"/>
      <c r="J134" s="1170"/>
    </row>
    <row r="135" spans="1:13" ht="22.5" x14ac:dyDescent="0.2">
      <c r="A135" s="642">
        <v>1689.3</v>
      </c>
      <c r="B135" s="612" t="s">
        <v>17</v>
      </c>
      <c r="C135" s="613" t="s">
        <v>1184</v>
      </c>
      <c r="D135" s="20" t="s">
        <v>1945</v>
      </c>
      <c r="E135" s="127"/>
      <c r="F135" s="411">
        <v>0</v>
      </c>
      <c r="G135" s="1399"/>
      <c r="H135" s="507"/>
      <c r="I135" s="507"/>
      <c r="J135" s="1170"/>
      <c r="K135" s="1170"/>
      <c r="L135" s="1170"/>
      <c r="M135" s="1171"/>
    </row>
    <row r="136" spans="1:13" ht="22.5" x14ac:dyDescent="0.2">
      <c r="A136" s="1074">
        <v>87</v>
      </c>
      <c r="B136" s="612" t="s">
        <v>17</v>
      </c>
      <c r="C136" s="2739" t="s">
        <v>1185</v>
      </c>
      <c r="D136" s="20" t="s">
        <v>1946</v>
      </c>
      <c r="E136" s="1402">
        <v>0</v>
      </c>
      <c r="F136" s="1380">
        <v>0</v>
      </c>
      <c r="G136" s="1399"/>
      <c r="H136" s="507"/>
      <c r="I136" s="507"/>
      <c r="J136" s="1170"/>
      <c r="K136" s="1170"/>
      <c r="L136" s="1170"/>
      <c r="M136" s="1171"/>
    </row>
    <row r="137" spans="1:13" ht="23.25" thickBot="1" x14ac:dyDescent="0.25">
      <c r="A137" s="1403">
        <v>783</v>
      </c>
      <c r="B137" s="616" t="s">
        <v>17</v>
      </c>
      <c r="C137" s="2740" t="s">
        <v>1185</v>
      </c>
      <c r="D137" s="1079" t="s">
        <v>1948</v>
      </c>
      <c r="E137" s="619"/>
      <c r="F137" s="1404">
        <v>0</v>
      </c>
      <c r="G137" s="1405"/>
      <c r="H137" s="507"/>
      <c r="I137" s="507"/>
      <c r="J137" s="507"/>
      <c r="K137" s="1170"/>
      <c r="L137" s="1170"/>
      <c r="M137" s="1171"/>
    </row>
    <row r="138" spans="1:13" ht="12.75" customHeight="1" x14ac:dyDescent="0.2">
      <c r="A138" s="507"/>
      <c r="B138" s="506"/>
      <c r="C138" s="1406"/>
      <c r="D138" s="507"/>
      <c r="E138" s="507"/>
      <c r="F138" s="507"/>
      <c r="G138" s="507"/>
      <c r="H138" s="506"/>
      <c r="I138" s="507"/>
    </row>
    <row r="139" spans="1:13" ht="12.75" customHeight="1" x14ac:dyDescent="0.2">
      <c r="A139" s="507"/>
      <c r="B139" s="506"/>
      <c r="C139" s="675"/>
      <c r="D139" s="507"/>
      <c r="E139" s="507"/>
      <c r="F139" s="507"/>
      <c r="G139" s="507"/>
      <c r="H139" s="506"/>
      <c r="I139" s="507"/>
    </row>
    <row r="140" spans="1:13" ht="12.75" customHeight="1" x14ac:dyDescent="0.2">
      <c r="B140" s="1388"/>
      <c r="C140" s="1389"/>
      <c r="D140" s="1390"/>
      <c r="E140" s="1391"/>
      <c r="F140" s="1391"/>
      <c r="G140" s="1391"/>
      <c r="H140" s="848"/>
      <c r="I140" s="507"/>
    </row>
    <row r="141" spans="1:13" ht="18.75" customHeight="1" x14ac:dyDescent="0.25">
      <c r="B141" s="385" t="s">
        <v>1186</v>
      </c>
      <c r="C141" s="385"/>
      <c r="D141" s="385"/>
      <c r="E141" s="385"/>
      <c r="F141" s="385"/>
      <c r="G141" s="385"/>
      <c r="H141" s="1407"/>
    </row>
    <row r="142" spans="1:13" ht="12.75" customHeight="1" thickBot="1" x14ac:dyDescent="0.3">
      <c r="B142" s="2"/>
      <c r="C142" s="2"/>
      <c r="D142" s="2"/>
      <c r="E142" s="386"/>
      <c r="F142" s="386"/>
      <c r="G142" s="386" t="s">
        <v>12</v>
      </c>
      <c r="H142" s="387"/>
    </row>
    <row r="143" spans="1:13" ht="18.75" thickBot="1" x14ac:dyDescent="0.25">
      <c r="A143" s="200" t="s">
        <v>60</v>
      </c>
      <c r="B143" s="195" t="s">
        <v>13</v>
      </c>
      <c r="C143" s="196" t="s">
        <v>1187</v>
      </c>
      <c r="D143" s="199" t="s">
        <v>323</v>
      </c>
      <c r="E143" s="197" t="s">
        <v>142</v>
      </c>
      <c r="F143" s="198" t="s">
        <v>59</v>
      </c>
      <c r="G143" s="449" t="s">
        <v>22</v>
      </c>
      <c r="H143" s="11"/>
    </row>
    <row r="144" spans="1:13" ht="15" customHeight="1" thickBot="1" x14ac:dyDescent="0.25">
      <c r="A144" s="392">
        <f>A145</f>
        <v>5500</v>
      </c>
      <c r="B144" s="389" t="s">
        <v>324</v>
      </c>
      <c r="C144" s="390" t="s">
        <v>15</v>
      </c>
      <c r="D144" s="871" t="s">
        <v>326</v>
      </c>
      <c r="E144" s="392">
        <f>E145</f>
        <v>15400</v>
      </c>
      <c r="F144" s="392">
        <f>SUM(F146:F154)</f>
        <v>15400</v>
      </c>
      <c r="G144" s="393" t="s">
        <v>14</v>
      </c>
      <c r="H144" s="11"/>
    </row>
    <row r="145" spans="1:9" ht="12.75" customHeight="1" x14ac:dyDescent="0.2">
      <c r="A145" s="872">
        <f>SUM(A146:A149)</f>
        <v>5500</v>
      </c>
      <c r="B145" s="873" t="s">
        <v>17</v>
      </c>
      <c r="C145" s="874" t="s">
        <v>14</v>
      </c>
      <c r="D145" s="875" t="s">
        <v>1188</v>
      </c>
      <c r="E145" s="608">
        <f>SUM(E146:E154)</f>
        <v>15400</v>
      </c>
      <c r="F145" s="609">
        <f>SUM(F146:F154)</f>
        <v>15400</v>
      </c>
      <c r="G145" s="765"/>
      <c r="H145" s="11"/>
    </row>
    <row r="146" spans="1:9" x14ac:dyDescent="0.2">
      <c r="A146" s="409">
        <v>1000</v>
      </c>
      <c r="B146" s="403" t="s">
        <v>17</v>
      </c>
      <c r="C146" s="1003">
        <v>70100000000</v>
      </c>
      <c r="D146" s="1408" t="s">
        <v>1189</v>
      </c>
      <c r="E146" s="410">
        <v>2000</v>
      </c>
      <c r="F146" s="411">
        <v>2000</v>
      </c>
      <c r="G146" s="339"/>
      <c r="H146" s="11"/>
    </row>
    <row r="147" spans="1:9" x14ac:dyDescent="0.2">
      <c r="A147" s="409">
        <v>4000</v>
      </c>
      <c r="B147" s="403" t="s">
        <v>17</v>
      </c>
      <c r="C147" s="1003" t="s">
        <v>1190</v>
      </c>
      <c r="D147" s="1408" t="s">
        <v>1191</v>
      </c>
      <c r="E147" s="410">
        <v>10200</v>
      </c>
      <c r="F147" s="411">
        <v>10200</v>
      </c>
      <c r="G147" s="1345"/>
      <c r="H147" s="11"/>
    </row>
    <row r="148" spans="1:9" x14ac:dyDescent="0.2">
      <c r="A148" s="402">
        <v>300</v>
      </c>
      <c r="B148" s="883" t="s">
        <v>17</v>
      </c>
      <c r="C148" s="1409" t="s">
        <v>1192</v>
      </c>
      <c r="D148" s="1410" t="s">
        <v>1193</v>
      </c>
      <c r="E148" s="406">
        <v>300</v>
      </c>
      <c r="F148" s="407">
        <v>300</v>
      </c>
      <c r="G148" s="1411"/>
      <c r="H148" s="11"/>
    </row>
    <row r="149" spans="1:9" x14ac:dyDescent="0.2">
      <c r="A149" s="402">
        <v>200</v>
      </c>
      <c r="B149" s="883" t="s">
        <v>17</v>
      </c>
      <c r="C149" s="1412" t="s">
        <v>1194</v>
      </c>
      <c r="D149" s="1413" t="s">
        <v>1195</v>
      </c>
      <c r="E149" s="406">
        <v>0</v>
      </c>
      <c r="F149" s="407">
        <v>0</v>
      </c>
      <c r="G149" s="1411"/>
      <c r="H149" s="54"/>
    </row>
    <row r="150" spans="1:9" x14ac:dyDescent="0.2">
      <c r="A150" s="409">
        <v>0</v>
      </c>
      <c r="B150" s="403" t="s">
        <v>17</v>
      </c>
      <c r="C150" s="1414" t="s">
        <v>1196</v>
      </c>
      <c r="D150" s="671" t="s">
        <v>1197</v>
      </c>
      <c r="E150" s="410">
        <v>400</v>
      </c>
      <c r="F150" s="411">
        <v>400</v>
      </c>
      <c r="G150" s="1345"/>
      <c r="H150" s="54"/>
    </row>
    <row r="151" spans="1:9" x14ac:dyDescent="0.2">
      <c r="A151" s="1415" t="s">
        <v>14</v>
      </c>
      <c r="B151" s="403" t="s">
        <v>17</v>
      </c>
      <c r="C151" s="1414" t="s">
        <v>1198</v>
      </c>
      <c r="D151" s="671" t="s">
        <v>1199</v>
      </c>
      <c r="E151" s="410">
        <v>1000</v>
      </c>
      <c r="F151" s="411">
        <v>1000</v>
      </c>
      <c r="G151" s="1345"/>
      <c r="H151" s="54"/>
    </row>
    <row r="152" spans="1:9" x14ac:dyDescent="0.2">
      <c r="A152" s="1415" t="s">
        <v>14</v>
      </c>
      <c r="B152" s="403" t="s">
        <v>17</v>
      </c>
      <c r="C152" s="1414"/>
      <c r="D152" s="671" t="s">
        <v>1200</v>
      </c>
      <c r="E152" s="410">
        <v>1000</v>
      </c>
      <c r="F152" s="411">
        <v>1000</v>
      </c>
      <c r="G152" s="1345"/>
      <c r="H152" s="54"/>
    </row>
    <row r="153" spans="1:9" x14ac:dyDescent="0.2">
      <c r="A153" s="1415" t="s">
        <v>14</v>
      </c>
      <c r="B153" s="403" t="s">
        <v>17</v>
      </c>
      <c r="C153" s="1414"/>
      <c r="D153" s="671" t="s">
        <v>1201</v>
      </c>
      <c r="E153" s="410">
        <v>500</v>
      </c>
      <c r="F153" s="411">
        <v>500</v>
      </c>
      <c r="G153" s="1345"/>
      <c r="H153" s="54"/>
    </row>
    <row r="154" spans="1:9" ht="12" thickBot="1" x14ac:dyDescent="0.25">
      <c r="A154" s="1416" t="s">
        <v>14</v>
      </c>
      <c r="B154" s="887" t="s">
        <v>17</v>
      </c>
      <c r="C154" s="681"/>
      <c r="D154" s="1417" t="s">
        <v>1202</v>
      </c>
      <c r="E154" s="868">
        <v>0</v>
      </c>
      <c r="F154" s="620">
        <v>0</v>
      </c>
      <c r="G154" s="1418"/>
      <c r="H154" s="54"/>
    </row>
    <row r="156" spans="1:9" x14ac:dyDescent="0.2">
      <c r="A156" s="2171"/>
      <c r="B156" s="2171"/>
      <c r="C156" s="2171"/>
      <c r="D156" s="2171"/>
      <c r="E156" s="2171"/>
      <c r="F156" s="2171"/>
      <c r="G156" s="2171"/>
      <c r="H156" s="2171"/>
      <c r="I156" s="2171"/>
    </row>
    <row r="157" spans="1:9" ht="12" customHeight="1" x14ac:dyDescent="0.2">
      <c r="A157" s="2171"/>
      <c r="B157" s="2171"/>
      <c r="C157" s="2171"/>
      <c r="D157" s="2171"/>
      <c r="E157" s="2171"/>
      <c r="F157" s="2171"/>
      <c r="G157" s="2171"/>
      <c r="H157" s="2171"/>
      <c r="I157" s="2171"/>
    </row>
    <row r="158" spans="1:9" ht="12" customHeight="1" x14ac:dyDescent="0.2">
      <c r="A158" s="2171"/>
      <c r="B158" s="2171"/>
      <c r="C158" s="2171"/>
      <c r="D158" s="2171"/>
      <c r="E158" s="2171"/>
      <c r="F158" s="2171"/>
      <c r="G158" s="2171"/>
      <c r="H158" s="2171"/>
      <c r="I158" s="2171"/>
    </row>
    <row r="159" spans="1:9" ht="12.75" customHeight="1" x14ac:dyDescent="0.2">
      <c r="A159" s="2171"/>
      <c r="B159" s="2171"/>
      <c r="C159" s="2171"/>
      <c r="D159" s="2171"/>
      <c r="E159" s="2171"/>
      <c r="F159" s="2171"/>
      <c r="G159" s="2171"/>
      <c r="H159" s="2171"/>
      <c r="I159" s="2171"/>
    </row>
    <row r="160" spans="1:9" ht="24" customHeight="1" x14ac:dyDescent="0.2">
      <c r="A160" s="2171"/>
      <c r="B160" s="2171"/>
      <c r="C160" s="2171"/>
      <c r="D160" s="2171"/>
      <c r="E160" s="2171"/>
      <c r="F160" s="2171"/>
      <c r="G160" s="2171"/>
      <c r="H160" s="2171"/>
      <c r="I160" s="2171"/>
    </row>
    <row r="161" spans="1:9" x14ac:dyDescent="0.2">
      <c r="A161" s="2171"/>
      <c r="B161" s="2171"/>
      <c r="C161" s="2171"/>
      <c r="D161" s="2171"/>
      <c r="E161" s="2171"/>
      <c r="F161" s="2171"/>
      <c r="G161" s="2171"/>
      <c r="H161" s="2171"/>
      <c r="I161" s="2171"/>
    </row>
    <row r="162" spans="1:9" x14ac:dyDescent="0.2">
      <c r="A162" s="2171"/>
      <c r="B162" s="2171"/>
      <c r="C162" s="2171"/>
      <c r="D162" s="2171"/>
      <c r="E162" s="2171"/>
      <c r="F162" s="2171"/>
      <c r="G162" s="2171"/>
      <c r="H162" s="2171"/>
      <c r="I162" s="2171"/>
    </row>
    <row r="163" spans="1:9" x14ac:dyDescent="0.2">
      <c r="A163" s="2171"/>
      <c r="B163" s="2171"/>
      <c r="C163" s="2171"/>
      <c r="D163" s="2171"/>
      <c r="E163" s="2171"/>
      <c r="F163" s="2171"/>
      <c r="G163" s="2171"/>
      <c r="H163" s="2171"/>
      <c r="I163" s="2171"/>
    </row>
    <row r="164" spans="1:9" x14ac:dyDescent="0.2">
      <c r="A164" s="2171"/>
      <c r="B164" s="2171"/>
      <c r="C164" s="2171"/>
      <c r="D164" s="2171"/>
      <c r="E164" s="2171"/>
      <c r="F164" s="2171"/>
      <c r="G164" s="2171"/>
      <c r="H164" s="2171"/>
      <c r="I164" s="2171"/>
    </row>
    <row r="165" spans="1:9" x14ac:dyDescent="0.2">
      <c r="A165" s="2171"/>
      <c r="B165" s="2171"/>
      <c r="C165" s="2171"/>
      <c r="D165" s="2171"/>
      <c r="E165" s="2171"/>
      <c r="F165" s="2171"/>
      <c r="G165" s="2171"/>
      <c r="H165" s="2171"/>
      <c r="I165" s="2171"/>
    </row>
    <row r="166" spans="1:9" x14ac:dyDescent="0.2">
      <c r="A166" s="2171"/>
      <c r="B166" s="2171"/>
      <c r="C166" s="2171"/>
      <c r="D166" s="2171"/>
      <c r="E166" s="2171"/>
      <c r="F166" s="2171"/>
      <c r="G166" s="2171"/>
      <c r="H166" s="2171"/>
      <c r="I166" s="2171"/>
    </row>
  </sheetData>
  <mergeCells count="8">
    <mergeCell ref="B28:G28"/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86" fitToHeight="0" orientation="portrait" r:id="rId1"/>
  <headerFooter alignWithMargins="0"/>
  <rowBreaks count="2" manualBreakCount="2">
    <brk id="59" max="7" man="1"/>
    <brk id="124" max="7" man="1"/>
  </rowBreaks>
  <ignoredErrors>
    <ignoredError sqref="C130:C137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24"/>
  <sheetViews>
    <sheetView zoomScaleNormal="100" workbookViewId="0"/>
  </sheetViews>
  <sheetFormatPr defaultRowHeight="12.75" x14ac:dyDescent="0.2"/>
  <cols>
    <col min="1" max="1" width="7" style="894" bestFit="1" customWidth="1"/>
    <col min="2" max="2" width="3.7109375" style="894" customWidth="1"/>
    <col min="3" max="5" width="5.42578125" style="894" customWidth="1"/>
    <col min="6" max="6" width="20.7109375" style="894" customWidth="1"/>
    <col min="7" max="7" width="24.5703125" style="894" customWidth="1"/>
    <col min="8" max="8" width="12.7109375" style="894" customWidth="1"/>
    <col min="9" max="16384" width="9.140625" style="894"/>
  </cols>
  <sheetData>
    <row r="1" spans="1:8" x14ac:dyDescent="0.2">
      <c r="H1" s="896"/>
    </row>
    <row r="2" spans="1:8" s="11" customFormat="1" ht="18" customHeight="1" x14ac:dyDescent="0.25">
      <c r="A2" s="2935" t="s">
        <v>1209</v>
      </c>
      <c r="B2" s="2935"/>
      <c r="C2" s="2935"/>
      <c r="D2" s="2935"/>
      <c r="E2" s="2935"/>
      <c r="F2" s="2935"/>
      <c r="G2" s="2935"/>
      <c r="H2" s="2935"/>
    </row>
    <row r="4" spans="1:8" ht="15.75" x14ac:dyDescent="0.25">
      <c r="A4" s="3022" t="s">
        <v>753</v>
      </c>
      <c r="B4" s="3022"/>
      <c r="C4" s="3022"/>
      <c r="D4" s="3022"/>
      <c r="E4" s="3022"/>
      <c r="F4" s="3022"/>
      <c r="G4" s="3022"/>
      <c r="H4" s="3022"/>
    </row>
    <row r="5" spans="1:8" ht="15.75" x14ac:dyDescent="0.25">
      <c r="A5" s="897"/>
      <c r="B5" s="897"/>
      <c r="C5" s="897"/>
      <c r="D5" s="897"/>
      <c r="E5" s="897"/>
      <c r="F5" s="897"/>
      <c r="G5" s="897"/>
      <c r="H5" s="897"/>
    </row>
    <row r="6" spans="1:8" s="1241" customFormat="1" ht="15.75" x14ac:dyDescent="0.25">
      <c r="A6" s="2981" t="s">
        <v>1039</v>
      </c>
      <c r="B6" s="2981"/>
      <c r="C6" s="2981"/>
      <c r="D6" s="2981"/>
      <c r="E6" s="2981"/>
      <c r="F6" s="2981"/>
      <c r="G6" s="2981"/>
      <c r="H6" s="2981"/>
    </row>
    <row r="7" spans="1:8" s="1241" customFormat="1" ht="15.75" x14ac:dyDescent="0.25">
      <c r="A7" s="44"/>
      <c r="B7" s="44"/>
      <c r="C7" s="44"/>
      <c r="D7" s="44"/>
      <c r="E7" s="44"/>
      <c r="F7" s="44"/>
      <c r="G7" s="44"/>
      <c r="H7" s="44"/>
    </row>
    <row r="8" spans="1:8" s="1241" customFormat="1" ht="15.75" x14ac:dyDescent="0.25">
      <c r="A8" s="44"/>
      <c r="B8" s="44"/>
      <c r="C8" s="44"/>
      <c r="D8" s="44"/>
      <c r="E8" s="44"/>
      <c r="F8" s="44"/>
      <c r="G8" s="44"/>
      <c r="H8" s="44"/>
    </row>
    <row r="9" spans="1:8" ht="12.75" customHeight="1" thickBot="1" x14ac:dyDescent="0.25">
      <c r="B9" s="898"/>
      <c r="C9" s="899"/>
      <c r="D9" s="899"/>
      <c r="E9" s="899"/>
      <c r="F9" s="899"/>
      <c r="G9" s="899"/>
      <c r="H9" s="900" t="s">
        <v>754</v>
      </c>
    </row>
    <row r="10" spans="1:8" s="2169" customFormat="1" ht="13.5" thickBot="1" x14ac:dyDescent="0.25">
      <c r="A10" s="2168" t="s">
        <v>60</v>
      </c>
      <c r="B10" s="3023" t="s">
        <v>755</v>
      </c>
      <c r="C10" s="3024"/>
      <c r="D10" s="3024"/>
      <c r="E10" s="3025"/>
      <c r="F10" s="3024" t="s">
        <v>756</v>
      </c>
      <c r="G10" s="3025"/>
      <c r="H10" s="2872" t="s">
        <v>59</v>
      </c>
    </row>
    <row r="11" spans="1:8" ht="13.5" thickBot="1" x14ac:dyDescent="0.25">
      <c r="A11" s="901">
        <f>SUM(A12:A16)</f>
        <v>3700</v>
      </c>
      <c r="B11" s="1242" t="s">
        <v>17</v>
      </c>
      <c r="C11" s="1081" t="s">
        <v>757</v>
      </c>
      <c r="D11" s="1082" t="s">
        <v>758</v>
      </c>
      <c r="E11" s="1243" t="s">
        <v>759</v>
      </c>
      <c r="F11" s="3050" t="s">
        <v>1203</v>
      </c>
      <c r="G11" s="3050"/>
      <c r="H11" s="901">
        <f>SUM(H12:H16)</f>
        <v>4376</v>
      </c>
    </row>
    <row r="12" spans="1:8" ht="12.75" customHeight="1" x14ac:dyDescent="0.2">
      <c r="A12" s="943">
        <v>2800</v>
      </c>
      <c r="B12" s="922" t="s">
        <v>18</v>
      </c>
      <c r="C12" s="1420">
        <v>1701</v>
      </c>
      <c r="D12" s="1421">
        <v>3314</v>
      </c>
      <c r="E12" s="1422">
        <v>2122</v>
      </c>
      <c r="F12" s="3052" t="s">
        <v>1204</v>
      </c>
      <c r="G12" s="3053"/>
      <c r="H12" s="2371">
        <v>2750</v>
      </c>
    </row>
    <row r="13" spans="1:8" x14ac:dyDescent="0.2">
      <c r="A13" s="943">
        <v>740</v>
      </c>
      <c r="B13" s="922" t="s">
        <v>18</v>
      </c>
      <c r="C13" s="1089">
        <v>1702</v>
      </c>
      <c r="D13" s="1421">
        <v>3315</v>
      </c>
      <c r="E13" s="918">
        <v>2122</v>
      </c>
      <c r="F13" s="3054" t="s">
        <v>1205</v>
      </c>
      <c r="G13" s="3055"/>
      <c r="H13" s="2371">
        <v>1058</v>
      </c>
    </row>
    <row r="14" spans="1:8" x14ac:dyDescent="0.2">
      <c r="A14" s="409">
        <v>0</v>
      </c>
      <c r="B14" s="922" t="s">
        <v>18</v>
      </c>
      <c r="C14" s="1089">
        <v>1703</v>
      </c>
      <c r="D14" s="1421">
        <v>3315</v>
      </c>
      <c r="E14" s="918">
        <v>2122</v>
      </c>
      <c r="F14" s="3054" t="s">
        <v>1206</v>
      </c>
      <c r="G14" s="3055"/>
      <c r="H14" s="2371">
        <v>13</v>
      </c>
    </row>
    <row r="15" spans="1:8" x14ac:dyDescent="0.2">
      <c r="A15" s="409">
        <v>110</v>
      </c>
      <c r="B15" s="922" t="s">
        <v>18</v>
      </c>
      <c r="C15" s="1089">
        <v>1704</v>
      </c>
      <c r="D15" s="1421">
        <v>3315</v>
      </c>
      <c r="E15" s="918">
        <v>2122</v>
      </c>
      <c r="F15" s="3054" t="s">
        <v>1207</v>
      </c>
      <c r="G15" s="3055"/>
      <c r="H15" s="2371">
        <v>374</v>
      </c>
    </row>
    <row r="16" spans="1:8" ht="13.5" thickBot="1" x14ac:dyDescent="0.25">
      <c r="A16" s="1423">
        <v>50</v>
      </c>
      <c r="B16" s="1094" t="s">
        <v>18</v>
      </c>
      <c r="C16" s="1424">
        <v>1705</v>
      </c>
      <c r="D16" s="1425">
        <v>3315</v>
      </c>
      <c r="E16" s="1426">
        <v>2122</v>
      </c>
      <c r="F16" s="3056" t="s">
        <v>1208</v>
      </c>
      <c r="G16" s="3057"/>
      <c r="H16" s="1498">
        <v>181</v>
      </c>
    </row>
    <row r="17" spans="1:8" x14ac:dyDescent="0.2">
      <c r="B17" s="929"/>
      <c r="C17" s="930"/>
      <c r="D17" s="931"/>
      <c r="E17" s="932"/>
      <c r="F17" s="933"/>
      <c r="G17" s="933"/>
      <c r="H17" s="934"/>
    </row>
    <row r="19" spans="1:8" x14ac:dyDescent="0.2">
      <c r="A19" s="623"/>
      <c r="B19" s="623"/>
      <c r="C19" s="623"/>
      <c r="D19" s="623"/>
      <c r="E19" s="623"/>
      <c r="F19" s="623"/>
      <c r="G19" s="11"/>
    </row>
    <row r="20" spans="1:8" x14ac:dyDescent="0.2">
      <c r="A20" s="433"/>
      <c r="B20" s="433"/>
      <c r="C20" s="433"/>
      <c r="D20" s="11"/>
      <c r="E20" s="11"/>
      <c r="G20" s="11"/>
    </row>
    <row r="21" spans="1:8" x14ac:dyDescent="0.2">
      <c r="A21" s="623"/>
      <c r="B21" s="623"/>
      <c r="C21" s="623"/>
      <c r="D21" s="623"/>
      <c r="E21" s="623"/>
      <c r="F21" s="623"/>
      <c r="G21" s="11"/>
    </row>
    <row r="22" spans="1:8" x14ac:dyDescent="0.2">
      <c r="A22" s="433"/>
      <c r="B22" s="433"/>
      <c r="C22" s="433"/>
      <c r="D22" s="11"/>
      <c r="E22" s="11"/>
      <c r="G22" s="11"/>
    </row>
    <row r="23" spans="1:8" x14ac:dyDescent="0.2">
      <c r="A23" s="623"/>
      <c r="B23" s="623"/>
      <c r="C23" s="623"/>
      <c r="D23" s="623"/>
      <c r="E23" s="623"/>
      <c r="F23" s="623"/>
      <c r="G23" s="11"/>
    </row>
    <row r="24" spans="1:8" x14ac:dyDescent="0.2">
      <c r="A24" s="1249"/>
      <c r="B24" s="1249"/>
      <c r="C24" s="1249"/>
    </row>
  </sheetData>
  <mergeCells count="11">
    <mergeCell ref="F11:G11"/>
    <mergeCell ref="F12:G12"/>
    <mergeCell ref="F13:G13"/>
    <mergeCell ref="F14:G14"/>
    <mergeCell ref="F15:G15"/>
    <mergeCell ref="F16:G16"/>
    <mergeCell ref="A2:H2"/>
    <mergeCell ref="A4:H4"/>
    <mergeCell ref="A6:H6"/>
    <mergeCell ref="B10:E10"/>
    <mergeCell ref="F10:G10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selection activeCell="A2" sqref="A2"/>
    </sheetView>
  </sheetViews>
  <sheetFormatPr defaultRowHeight="12.75" x14ac:dyDescent="0.2"/>
  <cols>
    <col min="1" max="16384" width="9.140625" style="2181"/>
  </cols>
  <sheetData>
    <row r="1" spans="1:14" ht="15.75" x14ac:dyDescent="0.25">
      <c r="A1" s="2931" t="s">
        <v>1669</v>
      </c>
      <c r="B1" s="2931"/>
      <c r="C1" s="2931"/>
      <c r="D1" s="2931"/>
      <c r="E1" s="2931"/>
      <c r="F1" s="2931"/>
      <c r="G1" s="2931"/>
      <c r="H1" s="2931"/>
      <c r="I1" s="2931"/>
      <c r="J1" s="2931"/>
      <c r="K1" s="2931"/>
      <c r="L1" s="2931"/>
      <c r="M1" s="2931"/>
      <c r="N1" s="2931"/>
    </row>
    <row r="3" spans="1:14" x14ac:dyDescent="0.2">
      <c r="A3" s="2182" t="s">
        <v>60</v>
      </c>
      <c r="B3" s="2932" t="s">
        <v>1670</v>
      </c>
      <c r="C3" s="2932"/>
      <c r="D3" s="2932"/>
      <c r="E3" s="2932"/>
      <c r="F3" s="2932"/>
      <c r="G3" s="2182" t="s">
        <v>1671</v>
      </c>
      <c r="H3" s="2184" t="s">
        <v>1672</v>
      </c>
      <c r="I3" s="2184"/>
      <c r="J3" s="2184"/>
      <c r="K3" s="2184"/>
      <c r="L3" s="2184"/>
      <c r="M3" s="2184"/>
      <c r="N3" s="2184"/>
    </row>
    <row r="4" spans="1:14" x14ac:dyDescent="0.2">
      <c r="A4" s="2847" t="s">
        <v>1918</v>
      </c>
      <c r="B4" s="2188" t="s">
        <v>1969</v>
      </c>
      <c r="C4" s="2183"/>
      <c r="D4" s="2183"/>
      <c r="E4" s="2183"/>
      <c r="F4" s="2183"/>
      <c r="G4" s="2182">
        <v>910</v>
      </c>
      <c r="H4" s="2184" t="s">
        <v>1674</v>
      </c>
      <c r="I4" s="2184"/>
      <c r="J4" s="2184"/>
      <c r="K4" s="2184"/>
      <c r="L4" s="2184"/>
      <c r="M4" s="2184"/>
      <c r="N4" s="2184"/>
    </row>
    <row r="5" spans="1:14" x14ac:dyDescent="0.2">
      <c r="A5" s="2182" t="s">
        <v>59</v>
      </c>
      <c r="B5" s="2183" t="s">
        <v>1673</v>
      </c>
      <c r="C5" s="2183"/>
      <c r="D5" s="2183"/>
      <c r="E5" s="2183"/>
      <c r="F5" s="2183"/>
      <c r="G5" s="2182">
        <v>911</v>
      </c>
      <c r="H5" s="2184" t="s">
        <v>1677</v>
      </c>
      <c r="I5" s="2184"/>
      <c r="J5" s="2184"/>
      <c r="K5" s="2184"/>
      <c r="L5" s="2184"/>
      <c r="M5" s="2184"/>
      <c r="N5" s="2184"/>
    </row>
    <row r="6" spans="1:14" x14ac:dyDescent="0.2">
      <c r="A6" s="2182" t="s">
        <v>1675</v>
      </c>
      <c r="B6" s="2183" t="s">
        <v>1676</v>
      </c>
      <c r="C6" s="2183"/>
      <c r="D6" s="2183"/>
      <c r="E6" s="2183"/>
      <c r="F6" s="2183"/>
      <c r="G6" s="2182">
        <v>912</v>
      </c>
      <c r="H6" s="2184" t="s">
        <v>1680</v>
      </c>
      <c r="I6" s="2183"/>
      <c r="J6" s="2183"/>
      <c r="K6" s="2183"/>
      <c r="L6" s="2183"/>
      <c r="M6" s="2183"/>
      <c r="N6" s="2183"/>
    </row>
    <row r="7" spans="1:14" x14ac:dyDescent="0.2">
      <c r="A7" s="2185" t="s">
        <v>1678</v>
      </c>
      <c r="B7" s="2183" t="s">
        <v>1679</v>
      </c>
      <c r="C7" s="2183"/>
      <c r="D7" s="2183"/>
      <c r="E7" s="2183"/>
      <c r="F7" s="2183"/>
      <c r="G7" s="2182">
        <v>913</v>
      </c>
      <c r="H7" s="2183" t="s">
        <v>1683</v>
      </c>
      <c r="I7" s="2183"/>
      <c r="J7" s="2183"/>
      <c r="K7" s="2183"/>
      <c r="L7" s="2183"/>
      <c r="M7" s="2183"/>
      <c r="N7" s="2183"/>
    </row>
    <row r="8" spans="1:14" x14ac:dyDescent="0.2">
      <c r="A8" s="2185" t="s">
        <v>1681</v>
      </c>
      <c r="B8" s="2183" t="s">
        <v>1682</v>
      </c>
      <c r="C8" s="2183"/>
      <c r="D8" s="2183"/>
      <c r="E8" s="2183"/>
      <c r="F8" s="2183"/>
      <c r="G8" s="2182">
        <v>914</v>
      </c>
      <c r="H8" s="2183" t="s">
        <v>1686</v>
      </c>
    </row>
    <row r="9" spans="1:14" x14ac:dyDescent="0.2">
      <c r="A9" s="2185" t="s">
        <v>1684</v>
      </c>
      <c r="B9" s="2183" t="s">
        <v>1685</v>
      </c>
      <c r="C9" s="2183"/>
      <c r="D9" s="2183"/>
      <c r="E9" s="2183"/>
      <c r="F9" s="2183"/>
      <c r="G9" s="2182">
        <v>916</v>
      </c>
      <c r="H9" s="2186" t="s">
        <v>1689</v>
      </c>
      <c r="I9" s="2183"/>
      <c r="J9" s="2183"/>
      <c r="K9" s="2183"/>
      <c r="L9" s="2183"/>
      <c r="M9" s="2183"/>
      <c r="N9" s="2183"/>
    </row>
    <row r="10" spans="1:14" x14ac:dyDescent="0.2">
      <c r="A10" s="2185" t="s">
        <v>1687</v>
      </c>
      <c r="B10" s="2183" t="s">
        <v>1688</v>
      </c>
      <c r="C10" s="2183"/>
      <c r="D10" s="2183"/>
      <c r="E10" s="2183"/>
      <c r="F10" s="2183"/>
      <c r="G10" s="2182">
        <v>917</v>
      </c>
      <c r="H10" s="2183" t="s">
        <v>1692</v>
      </c>
      <c r="I10" s="2183"/>
      <c r="J10" s="2183"/>
      <c r="K10" s="2183"/>
      <c r="L10" s="2183"/>
      <c r="M10" s="2183"/>
      <c r="N10" s="2183"/>
    </row>
    <row r="11" spans="1:14" x14ac:dyDescent="0.2">
      <c r="A11" s="2185" t="s">
        <v>1690</v>
      </c>
      <c r="B11" s="2183" t="s">
        <v>1691</v>
      </c>
      <c r="C11" s="2183"/>
      <c r="D11" s="2183"/>
      <c r="E11" s="2183"/>
      <c r="F11" s="2183"/>
      <c r="G11" s="2182">
        <v>919</v>
      </c>
      <c r="H11" s="2183" t="s">
        <v>1695</v>
      </c>
      <c r="I11" s="2183"/>
      <c r="J11" s="2183"/>
      <c r="K11" s="2183"/>
      <c r="L11" s="2183"/>
      <c r="M11" s="2183"/>
      <c r="N11" s="2183"/>
    </row>
    <row r="12" spans="1:14" x14ac:dyDescent="0.2">
      <c r="A12" s="2185" t="s">
        <v>1693</v>
      </c>
      <c r="B12" s="2183" t="s">
        <v>1694</v>
      </c>
      <c r="C12" s="2183"/>
      <c r="D12" s="2183"/>
      <c r="E12" s="2183"/>
      <c r="F12" s="2183"/>
      <c r="G12" s="2182">
        <v>920</v>
      </c>
      <c r="H12" s="2183" t="s">
        <v>1698</v>
      </c>
      <c r="I12" s="2184"/>
      <c r="J12" s="2184"/>
      <c r="K12" s="2184"/>
      <c r="L12" s="2184"/>
      <c r="M12" s="2183"/>
      <c r="N12" s="2183"/>
    </row>
    <row r="13" spans="1:14" x14ac:dyDescent="0.2">
      <c r="A13" s="2185" t="s">
        <v>1696</v>
      </c>
      <c r="B13" s="2183" t="s">
        <v>1697</v>
      </c>
      <c r="C13" s="2183"/>
      <c r="D13" s="2183"/>
      <c r="E13" s="2183"/>
      <c r="F13" s="2183"/>
      <c r="G13" s="2182">
        <v>921</v>
      </c>
      <c r="H13" s="2184" t="s">
        <v>1701</v>
      </c>
      <c r="I13" s="2183"/>
      <c r="J13" s="2183"/>
      <c r="K13" s="2183"/>
      <c r="L13" s="2183"/>
      <c r="M13" s="2183"/>
      <c r="N13" s="2183"/>
    </row>
    <row r="14" spans="1:14" x14ac:dyDescent="0.2">
      <c r="A14" s="2185" t="s">
        <v>1699</v>
      </c>
      <c r="B14" s="2183" t="s">
        <v>1700</v>
      </c>
      <c r="C14" s="2183"/>
      <c r="D14" s="2183"/>
      <c r="E14" s="2183"/>
      <c r="F14" s="2183"/>
      <c r="G14" s="2182">
        <v>923</v>
      </c>
      <c r="H14" s="2183" t="s">
        <v>1704</v>
      </c>
      <c r="I14" s="2183"/>
      <c r="J14" s="2183"/>
      <c r="K14" s="2183"/>
      <c r="L14" s="2183"/>
      <c r="M14" s="2183"/>
      <c r="N14" s="2183"/>
    </row>
    <row r="15" spans="1:14" x14ac:dyDescent="0.2">
      <c r="A15" s="2185" t="s">
        <v>1702</v>
      </c>
      <c r="B15" s="2183" t="s">
        <v>1703</v>
      </c>
      <c r="C15" s="2183"/>
      <c r="D15" s="2183"/>
      <c r="E15" s="2183"/>
      <c r="F15" s="2183"/>
      <c r="G15" s="2182">
        <v>924</v>
      </c>
      <c r="H15" s="2183" t="s">
        <v>1707</v>
      </c>
      <c r="I15" s="2183"/>
      <c r="J15" s="2183"/>
      <c r="K15" s="2183"/>
      <c r="L15" s="2183"/>
      <c r="M15" s="2183"/>
      <c r="N15" s="2183"/>
    </row>
    <row r="16" spans="1:14" x14ac:dyDescent="0.2">
      <c r="A16" s="2185" t="s">
        <v>1705</v>
      </c>
      <c r="B16" s="2183" t="s">
        <v>1706</v>
      </c>
      <c r="C16" s="2183"/>
      <c r="D16" s="2183"/>
      <c r="E16" s="2183"/>
      <c r="F16" s="2183"/>
      <c r="G16" s="2182">
        <v>925</v>
      </c>
      <c r="H16" s="2183" t="s">
        <v>1710</v>
      </c>
      <c r="I16" s="2183"/>
      <c r="J16" s="2183"/>
      <c r="K16" s="2183"/>
      <c r="L16" s="2183"/>
      <c r="M16" s="2183"/>
      <c r="N16" s="2183"/>
    </row>
    <row r="17" spans="1:14" x14ac:dyDescent="0.2">
      <c r="A17" s="2185" t="s">
        <v>1708</v>
      </c>
      <c r="B17" s="2183" t="s">
        <v>1709</v>
      </c>
      <c r="C17" s="2183"/>
      <c r="D17" s="2183"/>
      <c r="E17" s="2183"/>
      <c r="F17" s="2183"/>
      <c r="G17" s="2182">
        <v>926</v>
      </c>
      <c r="H17" s="2183" t="s">
        <v>1713</v>
      </c>
      <c r="I17" s="2183"/>
      <c r="J17" s="2183"/>
      <c r="K17" s="2183"/>
      <c r="L17" s="2183"/>
      <c r="M17" s="2183"/>
      <c r="N17" s="2183"/>
    </row>
    <row r="18" spans="1:14" x14ac:dyDescent="0.2">
      <c r="A18" s="2185" t="s">
        <v>1711</v>
      </c>
      <c r="B18" s="2183" t="s">
        <v>1712</v>
      </c>
      <c r="C18" s="2183"/>
      <c r="D18" s="2183"/>
      <c r="E18" s="2183"/>
      <c r="F18" s="2183"/>
      <c r="G18" s="2182">
        <v>931</v>
      </c>
      <c r="H18" s="2183" t="s">
        <v>1716</v>
      </c>
      <c r="I18" s="2183"/>
      <c r="J18" s="2183"/>
      <c r="K18" s="2183"/>
      <c r="L18" s="2183"/>
      <c r="M18" s="2183"/>
      <c r="N18" s="2183"/>
    </row>
    <row r="19" spans="1:14" x14ac:dyDescent="0.2">
      <c r="A19" s="2185" t="s">
        <v>1714</v>
      </c>
      <c r="B19" s="2183" t="s">
        <v>1715</v>
      </c>
      <c r="C19" s="2183"/>
      <c r="D19" s="2183"/>
      <c r="E19" s="2183"/>
      <c r="F19" s="2183"/>
      <c r="G19" s="2182">
        <v>932</v>
      </c>
      <c r="H19" s="2183" t="s">
        <v>1719</v>
      </c>
      <c r="I19" s="2183"/>
      <c r="J19" s="2183"/>
      <c r="K19" s="2183"/>
      <c r="L19" s="2183"/>
      <c r="M19" s="2183"/>
      <c r="N19" s="2183"/>
    </row>
    <row r="20" spans="1:14" x14ac:dyDescent="0.2">
      <c r="A20" s="2185" t="s">
        <v>1717</v>
      </c>
      <c r="B20" s="2183" t="s">
        <v>1718</v>
      </c>
      <c r="C20" s="2183"/>
      <c r="D20" s="2183"/>
      <c r="E20" s="2183"/>
      <c r="F20" s="2183"/>
      <c r="G20" s="2182">
        <v>934</v>
      </c>
      <c r="H20" s="2183" t="s">
        <v>1722</v>
      </c>
      <c r="I20" s="2183"/>
      <c r="J20" s="2183"/>
      <c r="K20" s="2183"/>
      <c r="L20" s="2183"/>
      <c r="M20" s="2183"/>
      <c r="N20" s="2183"/>
    </row>
    <row r="21" spans="1:14" x14ac:dyDescent="0.2">
      <c r="A21" s="2185" t="s">
        <v>1720</v>
      </c>
      <c r="B21" s="2183" t="s">
        <v>1721</v>
      </c>
      <c r="C21" s="2183"/>
      <c r="D21" s="2183"/>
      <c r="E21" s="2183"/>
      <c r="F21" s="2183"/>
      <c r="G21" s="2182"/>
      <c r="H21" s="2183"/>
      <c r="I21" s="2183"/>
      <c r="J21" s="2183"/>
      <c r="K21" s="2183"/>
      <c r="L21" s="2183"/>
      <c r="M21" s="2183"/>
      <c r="N21" s="2183"/>
    </row>
    <row r="22" spans="1:14" x14ac:dyDescent="0.2">
      <c r="A22" s="2187" t="s">
        <v>1723</v>
      </c>
      <c r="B22" s="2188" t="s">
        <v>1724</v>
      </c>
      <c r="C22" s="2188"/>
      <c r="D22" s="2183"/>
      <c r="E22" s="2183"/>
      <c r="F22" s="2183"/>
      <c r="G22" s="2182"/>
      <c r="H22" s="2183"/>
      <c r="I22" s="2183"/>
      <c r="J22" s="2183"/>
      <c r="K22" s="2183"/>
      <c r="L22" s="2183"/>
      <c r="M22" s="2183"/>
      <c r="N22" s="2183"/>
    </row>
    <row r="23" spans="1:14" x14ac:dyDescent="0.2">
      <c r="G23" s="2182"/>
      <c r="H23" s="2183"/>
      <c r="I23" s="2186"/>
      <c r="J23" s="2186"/>
      <c r="K23" s="2186"/>
      <c r="L23" s="2186"/>
      <c r="M23" s="2186"/>
      <c r="N23" s="2186"/>
    </row>
    <row r="24" spans="1:14" x14ac:dyDescent="0.2">
      <c r="A24" s="2189"/>
      <c r="B24" s="2186"/>
      <c r="C24" s="2186"/>
      <c r="D24" s="2186"/>
      <c r="E24" s="2186"/>
      <c r="F24" s="2186"/>
      <c r="G24" s="2186"/>
      <c r="H24" s="2186"/>
      <c r="I24" s="2182"/>
      <c r="J24" s="2932"/>
      <c r="K24" s="2932"/>
      <c r="L24" s="2932"/>
      <c r="M24" s="2932"/>
      <c r="N24" s="2186"/>
    </row>
    <row r="25" spans="1:14" x14ac:dyDescent="0.2">
      <c r="A25" s="2182" t="s">
        <v>324</v>
      </c>
      <c r="B25" s="2183" t="s">
        <v>1725</v>
      </c>
      <c r="C25" s="2183"/>
      <c r="D25" s="2183"/>
      <c r="E25" s="2183"/>
      <c r="F25" s="2183"/>
      <c r="G25" s="2183"/>
      <c r="H25" s="2183"/>
      <c r="I25" s="2182"/>
      <c r="J25" s="2932"/>
      <c r="K25" s="2932"/>
      <c r="L25" s="2932"/>
      <c r="M25" s="2932"/>
      <c r="N25" s="2186"/>
    </row>
    <row r="26" spans="1:14" x14ac:dyDescent="0.2">
      <c r="A26" s="2182" t="s">
        <v>17</v>
      </c>
      <c r="B26" s="2183" t="s">
        <v>1726</v>
      </c>
      <c r="C26" s="2183"/>
      <c r="D26" s="2183"/>
      <c r="E26" s="2183"/>
      <c r="F26" s="2183"/>
      <c r="G26" s="2183"/>
      <c r="H26" s="2183"/>
      <c r="I26" s="2182"/>
      <c r="J26" s="2932"/>
      <c r="K26" s="2932"/>
      <c r="L26" s="2932"/>
      <c r="M26" s="2184"/>
      <c r="N26" s="2184"/>
    </row>
    <row r="27" spans="1:14" x14ac:dyDescent="0.2">
      <c r="A27" s="2182" t="s">
        <v>18</v>
      </c>
      <c r="B27" s="2183" t="s">
        <v>1727</v>
      </c>
      <c r="C27" s="2183"/>
      <c r="D27" s="2183"/>
      <c r="E27" s="2183"/>
      <c r="F27" s="2183"/>
      <c r="G27" s="2183"/>
      <c r="H27" s="2183"/>
      <c r="I27" s="2184"/>
      <c r="J27" s="2184"/>
      <c r="K27" s="2184"/>
      <c r="L27" s="2186"/>
      <c r="M27" s="2186"/>
      <c r="N27" s="2186"/>
    </row>
    <row r="28" spans="1:14" x14ac:dyDescent="0.2">
      <c r="A28" s="2182" t="s">
        <v>169</v>
      </c>
      <c r="B28" s="2184" t="s">
        <v>1728</v>
      </c>
      <c r="C28" s="2184"/>
      <c r="D28" s="2184"/>
      <c r="E28" s="2184"/>
      <c r="F28" s="2184"/>
      <c r="G28" s="2184"/>
      <c r="H28" s="2184"/>
      <c r="I28" s="2183"/>
      <c r="J28" s="2183"/>
      <c r="K28" s="2183"/>
      <c r="L28" s="2186"/>
      <c r="M28" s="2186"/>
      <c r="N28" s="2186"/>
    </row>
    <row r="29" spans="1:14" x14ac:dyDescent="0.2">
      <c r="A29" s="2182" t="s">
        <v>505</v>
      </c>
      <c r="B29" s="2183" t="s">
        <v>1729</v>
      </c>
      <c r="C29" s="2183"/>
      <c r="D29" s="2183"/>
      <c r="E29" s="2183"/>
      <c r="F29" s="2183"/>
      <c r="G29" s="2183"/>
      <c r="H29" s="2183"/>
      <c r="I29" s="2183"/>
      <c r="J29" s="2183"/>
      <c r="K29" s="2183"/>
      <c r="L29" s="2186"/>
      <c r="M29" s="2186"/>
      <c r="N29" s="2186"/>
    </row>
    <row r="30" spans="1:14" x14ac:dyDescent="0.2">
      <c r="A30" s="2182" t="s">
        <v>15</v>
      </c>
      <c r="B30" s="2183" t="s">
        <v>1730</v>
      </c>
      <c r="C30" s="2183"/>
      <c r="D30" s="2183"/>
      <c r="E30" s="2183"/>
      <c r="F30" s="2183"/>
      <c r="G30" s="2183"/>
      <c r="H30" s="2183"/>
      <c r="I30" s="2183"/>
      <c r="J30" s="2183"/>
      <c r="K30" s="2183"/>
      <c r="L30" s="2186"/>
      <c r="M30" s="2186"/>
      <c r="N30" s="2186"/>
    </row>
    <row r="31" spans="1:14" x14ac:dyDescent="0.2">
      <c r="A31" s="2182" t="s">
        <v>758</v>
      </c>
      <c r="B31" s="2183" t="s">
        <v>1731</v>
      </c>
      <c r="C31" s="2183"/>
      <c r="D31" s="2183"/>
      <c r="E31" s="2183"/>
      <c r="F31" s="2183"/>
      <c r="G31" s="2183"/>
      <c r="H31" s="2183"/>
      <c r="I31" s="2183"/>
      <c r="J31" s="2183"/>
      <c r="K31" s="2183"/>
      <c r="L31" s="2186"/>
      <c r="M31" s="2186"/>
      <c r="N31" s="2186"/>
    </row>
    <row r="32" spans="1:14" x14ac:dyDescent="0.2">
      <c r="A32" s="2182" t="s">
        <v>759</v>
      </c>
      <c r="B32" s="2183" t="s">
        <v>1732</v>
      </c>
      <c r="C32" s="2183"/>
      <c r="D32" s="2183"/>
      <c r="E32" s="2183"/>
      <c r="F32" s="2183"/>
      <c r="G32" s="2183"/>
      <c r="H32" s="2183"/>
      <c r="I32" s="2186"/>
      <c r="J32" s="2186"/>
      <c r="K32" s="2186"/>
      <c r="L32" s="2186"/>
      <c r="M32" s="2186"/>
      <c r="N32" s="2186"/>
    </row>
    <row r="33" spans="1:14" x14ac:dyDescent="0.2">
      <c r="A33" s="2186"/>
      <c r="B33" s="2186"/>
      <c r="C33" s="2186"/>
      <c r="D33" s="2186"/>
      <c r="E33" s="2186"/>
      <c r="F33" s="2186"/>
      <c r="G33" s="2186"/>
      <c r="H33" s="2186"/>
      <c r="I33" s="2186"/>
      <c r="J33" s="2186"/>
      <c r="K33" s="2186"/>
      <c r="L33" s="2186"/>
      <c r="M33" s="2186"/>
      <c r="N33" s="2186"/>
    </row>
    <row r="34" spans="1:14" x14ac:dyDescent="0.2">
      <c r="A34" s="2186"/>
      <c r="B34" s="2186"/>
      <c r="C34" s="2186"/>
      <c r="D34" s="2186"/>
      <c r="E34" s="2186"/>
      <c r="F34" s="2186"/>
      <c r="G34" s="2186"/>
      <c r="H34" s="2186"/>
      <c r="I34" s="2186"/>
      <c r="J34" s="2186"/>
      <c r="K34" s="2186"/>
      <c r="L34" s="2186"/>
      <c r="M34" s="2186"/>
      <c r="N34" s="2186"/>
    </row>
    <row r="35" spans="1:14" x14ac:dyDescent="0.2">
      <c r="A35" s="2186"/>
      <c r="B35" s="2186"/>
      <c r="C35" s="2186"/>
      <c r="D35" s="2186"/>
      <c r="E35" s="2186"/>
      <c r="F35" s="2186"/>
      <c r="G35" s="2186"/>
      <c r="H35" s="2186"/>
      <c r="I35" s="2186"/>
      <c r="J35" s="2186"/>
      <c r="K35" s="2186"/>
      <c r="L35" s="2186"/>
      <c r="M35" s="2186"/>
      <c r="N35" s="2186"/>
    </row>
    <row r="36" spans="1:14" x14ac:dyDescent="0.2">
      <c r="A36" s="2186"/>
      <c r="B36" s="2186"/>
      <c r="C36" s="2186"/>
      <c r="D36" s="2186"/>
      <c r="E36" s="2186"/>
      <c r="F36" s="2186"/>
      <c r="G36" s="2186"/>
      <c r="H36" s="2186"/>
      <c r="I36" s="2186"/>
      <c r="J36" s="2186"/>
      <c r="K36" s="2186"/>
      <c r="L36" s="2186"/>
      <c r="M36" s="2186"/>
      <c r="N36" s="2186"/>
    </row>
    <row r="37" spans="1:14" x14ac:dyDescent="0.2">
      <c r="A37" s="2186"/>
      <c r="B37" s="2186"/>
      <c r="C37" s="2186"/>
      <c r="D37" s="2186"/>
      <c r="E37" s="2186"/>
      <c r="F37" s="2186"/>
      <c r="G37" s="2186"/>
      <c r="H37" s="2186"/>
      <c r="I37" s="2186"/>
      <c r="J37" s="2186"/>
      <c r="K37" s="2186"/>
      <c r="L37" s="2186"/>
      <c r="M37" s="2186"/>
      <c r="N37" s="2186"/>
    </row>
    <row r="38" spans="1:14" x14ac:dyDescent="0.2">
      <c r="A38" s="2186"/>
      <c r="B38" s="2186"/>
      <c r="C38" s="2186"/>
      <c r="D38" s="2186"/>
      <c r="E38" s="2186"/>
      <c r="F38" s="2186"/>
      <c r="G38" s="2186"/>
      <c r="H38" s="2186"/>
      <c r="I38" s="2186"/>
      <c r="J38" s="2186"/>
      <c r="K38" s="2186"/>
      <c r="L38" s="2186"/>
      <c r="M38" s="2186"/>
      <c r="N38" s="2186"/>
    </row>
    <row r="39" spans="1:14" x14ac:dyDescent="0.2">
      <c r="A39" s="2186"/>
      <c r="B39" s="2186"/>
      <c r="C39" s="2186"/>
      <c r="D39" s="2186"/>
      <c r="E39" s="2186"/>
      <c r="F39" s="2186"/>
      <c r="G39" s="2186"/>
      <c r="H39" s="2186"/>
      <c r="I39" s="2186"/>
      <c r="J39" s="2186"/>
      <c r="K39" s="2186"/>
      <c r="L39" s="2186"/>
      <c r="M39" s="2186"/>
      <c r="N39" s="2186"/>
    </row>
    <row r="40" spans="1:14" x14ac:dyDescent="0.2">
      <c r="A40" s="2186"/>
      <c r="B40" s="2186"/>
      <c r="C40" s="2186"/>
      <c r="D40" s="2186"/>
      <c r="E40" s="2186"/>
      <c r="F40" s="2186"/>
      <c r="G40" s="2186"/>
      <c r="H40" s="2186"/>
      <c r="I40" s="2186"/>
      <c r="J40" s="2186"/>
      <c r="K40" s="2186"/>
      <c r="L40" s="2186"/>
      <c r="M40" s="2186"/>
      <c r="N40" s="2186"/>
    </row>
    <row r="41" spans="1:14" x14ac:dyDescent="0.2">
      <c r="A41" s="2186"/>
      <c r="B41" s="2186"/>
      <c r="C41" s="2186"/>
      <c r="D41" s="2186"/>
      <c r="E41" s="2186"/>
      <c r="F41" s="2186"/>
      <c r="G41" s="2186"/>
      <c r="H41" s="2186"/>
      <c r="I41" s="2186"/>
      <c r="J41" s="2186"/>
      <c r="K41" s="2186"/>
      <c r="L41" s="2186"/>
      <c r="M41" s="2186"/>
      <c r="N41" s="2186"/>
    </row>
    <row r="42" spans="1:14" x14ac:dyDescent="0.2">
      <c r="A42" s="2186"/>
      <c r="B42" s="2186"/>
      <c r="C42" s="2186"/>
      <c r="D42" s="2186"/>
      <c r="E42" s="2186"/>
      <c r="F42" s="2186"/>
      <c r="G42" s="2186"/>
      <c r="H42" s="2186"/>
      <c r="I42" s="2186"/>
      <c r="J42" s="2186"/>
      <c r="K42" s="2186"/>
      <c r="L42" s="2186"/>
      <c r="M42" s="2186"/>
      <c r="N42" s="2186"/>
    </row>
    <row r="43" spans="1:14" x14ac:dyDescent="0.2">
      <c r="A43" s="2186"/>
      <c r="B43" s="2186"/>
      <c r="C43" s="2186"/>
      <c r="D43" s="2186"/>
      <c r="E43" s="2186"/>
      <c r="F43" s="2186"/>
      <c r="G43" s="2186"/>
      <c r="H43" s="2186"/>
      <c r="I43" s="2186"/>
      <c r="J43" s="2186"/>
      <c r="K43" s="2186"/>
      <c r="L43" s="2186"/>
      <c r="M43" s="2186"/>
      <c r="N43" s="2186"/>
    </row>
    <row r="44" spans="1:14" x14ac:dyDescent="0.2">
      <c r="A44" s="2186"/>
      <c r="B44" s="2186"/>
      <c r="C44" s="2186"/>
      <c r="D44" s="2186"/>
      <c r="E44" s="2186"/>
      <c r="F44" s="2186"/>
      <c r="G44" s="2186"/>
      <c r="H44" s="2186"/>
      <c r="I44" s="2186"/>
      <c r="J44" s="2186"/>
      <c r="K44" s="2186"/>
      <c r="L44" s="2186"/>
      <c r="M44" s="2186"/>
      <c r="N44" s="2186"/>
    </row>
    <row r="45" spans="1:14" x14ac:dyDescent="0.2">
      <c r="A45" s="2186"/>
      <c r="B45" s="2186"/>
      <c r="C45" s="2186"/>
      <c r="D45" s="2186"/>
      <c r="E45" s="2186"/>
      <c r="F45" s="2186"/>
      <c r="G45" s="2186"/>
      <c r="H45" s="2186"/>
      <c r="I45" s="2186"/>
      <c r="J45" s="2186"/>
      <c r="K45" s="2186"/>
      <c r="L45" s="2186"/>
      <c r="M45" s="2186"/>
      <c r="N45" s="2186"/>
    </row>
    <row r="46" spans="1:14" x14ac:dyDescent="0.2">
      <c r="A46" s="2186"/>
      <c r="B46" s="2186"/>
      <c r="C46" s="2186"/>
      <c r="D46" s="2186"/>
      <c r="E46" s="2186"/>
      <c r="F46" s="2186"/>
      <c r="G46" s="2186"/>
      <c r="H46" s="2186"/>
      <c r="I46" s="2186"/>
      <c r="J46" s="2186"/>
      <c r="K46" s="2186"/>
      <c r="L46" s="2186"/>
      <c r="M46" s="2186"/>
      <c r="N46" s="2186"/>
    </row>
    <row r="47" spans="1:14" x14ac:dyDescent="0.2">
      <c r="A47" s="2186"/>
      <c r="B47" s="2186"/>
      <c r="C47" s="2186"/>
      <c r="D47" s="2186"/>
      <c r="E47" s="2186"/>
      <c r="F47" s="2186"/>
      <c r="G47" s="2186"/>
      <c r="H47" s="2186"/>
      <c r="I47" s="2186"/>
      <c r="J47" s="2186"/>
      <c r="K47" s="2186"/>
      <c r="L47" s="2186"/>
      <c r="M47" s="2186"/>
      <c r="N47" s="2186"/>
    </row>
    <row r="48" spans="1:14" x14ac:dyDescent="0.2">
      <c r="A48" s="2186"/>
      <c r="B48" s="2186"/>
      <c r="C48" s="2186"/>
      <c r="D48" s="2186"/>
      <c r="E48" s="2186"/>
      <c r="F48" s="2186"/>
      <c r="G48" s="2186"/>
      <c r="H48" s="2186"/>
      <c r="I48" s="2186"/>
      <c r="J48" s="2186"/>
      <c r="K48" s="2186"/>
      <c r="L48" s="2186"/>
      <c r="M48" s="2186"/>
      <c r="N48" s="2186"/>
    </row>
    <row r="49" spans="1:14" x14ac:dyDescent="0.2">
      <c r="A49" s="2186"/>
      <c r="B49" s="2186"/>
      <c r="C49" s="2186"/>
      <c r="D49" s="2186"/>
      <c r="E49" s="2186"/>
      <c r="F49" s="2186"/>
      <c r="G49" s="2186"/>
      <c r="H49" s="2186"/>
      <c r="I49" s="2186"/>
      <c r="J49" s="2186"/>
      <c r="K49" s="2186"/>
      <c r="L49" s="2186"/>
      <c r="M49" s="2186"/>
      <c r="N49" s="2186"/>
    </row>
    <row r="50" spans="1:14" x14ac:dyDescent="0.2">
      <c r="A50" s="2186"/>
      <c r="B50" s="2186"/>
      <c r="C50" s="2186"/>
      <c r="D50" s="2186"/>
      <c r="E50" s="2186"/>
      <c r="F50" s="2186"/>
      <c r="G50" s="2186"/>
      <c r="H50" s="2186"/>
      <c r="I50" s="2186"/>
      <c r="J50" s="2186"/>
      <c r="K50" s="2186"/>
      <c r="L50" s="2186"/>
      <c r="M50" s="2186"/>
      <c r="N50" s="2186"/>
    </row>
    <row r="51" spans="1:14" x14ac:dyDescent="0.2">
      <c r="A51" s="2186"/>
      <c r="B51" s="2186"/>
      <c r="C51" s="2186"/>
      <c r="D51" s="2186"/>
      <c r="E51" s="2186"/>
      <c r="F51" s="2186"/>
      <c r="G51" s="2186"/>
      <c r="H51" s="2186"/>
      <c r="I51" s="2186"/>
      <c r="J51" s="2186"/>
      <c r="K51" s="2186"/>
      <c r="L51" s="2186"/>
      <c r="M51" s="2186"/>
      <c r="N51" s="2186"/>
    </row>
    <row r="52" spans="1:14" x14ac:dyDescent="0.2">
      <c r="A52" s="2186"/>
      <c r="B52" s="2186"/>
      <c r="C52" s="2186"/>
      <c r="D52" s="2186"/>
      <c r="E52" s="2186"/>
      <c r="F52" s="2186"/>
      <c r="G52" s="2186"/>
      <c r="H52" s="2186"/>
      <c r="I52" s="2186"/>
      <c r="J52" s="2186"/>
      <c r="K52" s="2186"/>
      <c r="L52" s="2186"/>
      <c r="M52" s="2186"/>
      <c r="N52" s="2186"/>
    </row>
    <row r="53" spans="1:14" x14ac:dyDescent="0.2">
      <c r="A53" s="2186"/>
      <c r="B53" s="2186"/>
      <c r="C53" s="2186"/>
      <c r="D53" s="2186"/>
      <c r="E53" s="2186"/>
      <c r="F53" s="2186"/>
      <c r="G53" s="2186"/>
      <c r="H53" s="2186"/>
      <c r="I53" s="2186"/>
      <c r="J53" s="2186"/>
      <c r="K53" s="2186"/>
      <c r="L53" s="2186"/>
      <c r="M53" s="2186"/>
      <c r="N53" s="2186"/>
    </row>
    <row r="54" spans="1:14" x14ac:dyDescent="0.2">
      <c r="A54" s="2186"/>
      <c r="B54" s="2186"/>
      <c r="C54" s="2186"/>
      <c r="D54" s="2186"/>
      <c r="E54" s="2186"/>
      <c r="F54" s="2186"/>
      <c r="G54" s="2186"/>
      <c r="H54" s="2186"/>
      <c r="I54" s="2186"/>
      <c r="J54" s="2186"/>
      <c r="K54" s="2186"/>
      <c r="L54" s="2186"/>
      <c r="M54" s="2186"/>
      <c r="N54" s="2186"/>
    </row>
    <row r="55" spans="1:14" x14ac:dyDescent="0.2">
      <c r="A55" s="2186"/>
      <c r="B55" s="2186"/>
      <c r="C55" s="2186"/>
      <c r="D55" s="2186"/>
      <c r="E55" s="2186"/>
      <c r="F55" s="2186"/>
      <c r="G55" s="2186"/>
      <c r="H55" s="2186"/>
      <c r="I55" s="2186"/>
      <c r="J55" s="2186"/>
      <c r="K55" s="2186"/>
      <c r="L55" s="2186"/>
      <c r="M55" s="2186"/>
      <c r="N55" s="2186"/>
    </row>
    <row r="56" spans="1:14" x14ac:dyDescent="0.2">
      <c r="A56" s="2186"/>
      <c r="B56" s="2186"/>
      <c r="C56" s="2186"/>
      <c r="D56" s="2186"/>
      <c r="E56" s="2186"/>
      <c r="F56" s="2186"/>
      <c r="G56" s="2186"/>
      <c r="H56" s="2186"/>
    </row>
  </sheetData>
  <mergeCells count="5">
    <mergeCell ref="A1:N1"/>
    <mergeCell ref="B3:F3"/>
    <mergeCell ref="J24:M24"/>
    <mergeCell ref="J25:M25"/>
    <mergeCell ref="J26:L26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S167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7109375" style="11" bestFit="1" customWidth="1"/>
    <col min="2" max="2" width="3.5703125" style="12" customWidth="1"/>
    <col min="3" max="3" width="10" style="11" customWidth="1"/>
    <col min="4" max="4" width="45.140625" style="11" customWidth="1"/>
    <col min="5" max="5" width="10.5703125" style="11" customWidth="1"/>
    <col min="6" max="6" width="10.85546875" style="11" customWidth="1"/>
    <col min="7" max="7" width="10.140625" style="11" customWidth="1"/>
    <col min="8" max="8" width="10.7109375" style="12" customWidth="1"/>
    <col min="9" max="10" width="9.140625" style="11"/>
    <col min="11" max="11" width="15" style="11" customWidth="1"/>
    <col min="12" max="12" width="44" style="11" bestFit="1" customWidth="1"/>
    <col min="13" max="16384" width="9.140625" style="11"/>
  </cols>
  <sheetData>
    <row r="1" spans="1:11" ht="18" customHeight="1" x14ac:dyDescent="0.25">
      <c r="A1" s="2935" t="s">
        <v>146</v>
      </c>
      <c r="B1" s="2935"/>
      <c r="C1" s="2935"/>
      <c r="D1" s="2935"/>
      <c r="E1" s="2935"/>
      <c r="F1" s="2935"/>
      <c r="G1" s="2935"/>
      <c r="H1" s="2935"/>
      <c r="I1" s="952"/>
    </row>
    <row r="2" spans="1:11" ht="12.75" customHeight="1" x14ac:dyDescent="0.2">
      <c r="F2" s="55"/>
      <c r="G2" s="55"/>
      <c r="H2" s="122"/>
      <c r="I2" s="55"/>
    </row>
    <row r="3" spans="1:11" s="1" customFormat="1" ht="15.75" x14ac:dyDescent="0.25">
      <c r="A3" s="2981" t="s">
        <v>1210</v>
      </c>
      <c r="B3" s="2981"/>
      <c r="C3" s="2981"/>
      <c r="D3" s="2981"/>
      <c r="E3" s="2981"/>
      <c r="F3" s="2981"/>
      <c r="G3" s="2981"/>
      <c r="H3" s="2981"/>
      <c r="I3" s="116"/>
    </row>
    <row r="4" spans="1:11" s="1" customFormat="1" ht="15.75" x14ac:dyDescent="0.25">
      <c r="B4" s="44"/>
      <c r="C4" s="44"/>
      <c r="D4" s="44"/>
      <c r="E4" s="44"/>
      <c r="F4" s="44"/>
      <c r="G4" s="44"/>
      <c r="H4" s="44"/>
      <c r="I4" s="646"/>
    </row>
    <row r="5" spans="1:11" s="4" customFormat="1" ht="15.75" customHeight="1" x14ac:dyDescent="0.2">
      <c r="B5" s="24"/>
      <c r="C5" s="3001" t="s">
        <v>61</v>
      </c>
      <c r="D5" s="3001"/>
      <c r="E5" s="3001"/>
      <c r="F5" s="37"/>
      <c r="G5" s="37"/>
      <c r="H5" s="37"/>
      <c r="I5" s="1102"/>
    </row>
    <row r="6" spans="1:11" s="6" customFormat="1" ht="12" thickBot="1" x14ac:dyDescent="0.25">
      <c r="B6" s="5"/>
      <c r="C6" s="5"/>
      <c r="D6" s="5"/>
      <c r="E6" s="7" t="s">
        <v>12</v>
      </c>
      <c r="F6" s="78"/>
      <c r="G6" s="29"/>
      <c r="H6" s="77"/>
      <c r="I6" s="77"/>
    </row>
    <row r="7" spans="1:11" s="9" customFormat="1" ht="12.75" customHeight="1" x14ac:dyDescent="0.2">
      <c r="B7" s="3002"/>
      <c r="C7" s="3003" t="s">
        <v>0</v>
      </c>
      <c r="D7" s="3005" t="s">
        <v>1</v>
      </c>
      <c r="E7" s="3007" t="s">
        <v>62</v>
      </c>
      <c r="F7" s="124"/>
      <c r="G7" s="8"/>
      <c r="H7" s="8"/>
      <c r="I7" s="8"/>
      <c r="J7" s="8"/>
      <c r="K7" s="8"/>
    </row>
    <row r="8" spans="1:11" s="6" customFormat="1" ht="12.75" customHeight="1" thickBot="1" x14ac:dyDescent="0.25">
      <c r="B8" s="3002"/>
      <c r="C8" s="3004"/>
      <c r="D8" s="3006"/>
      <c r="E8" s="3008"/>
      <c r="F8" s="124"/>
      <c r="G8" s="77"/>
      <c r="H8" s="77"/>
      <c r="I8" s="77"/>
    </row>
    <row r="9" spans="1:11" s="6" customFormat="1" ht="12.75" customHeight="1" thickBot="1" x14ac:dyDescent="0.25">
      <c r="B9" s="45"/>
      <c r="C9" s="36" t="s">
        <v>2</v>
      </c>
      <c r="D9" s="32" t="s">
        <v>7</v>
      </c>
      <c r="E9" s="34">
        <f>SUM(E10:E18)</f>
        <v>58368.2</v>
      </c>
      <c r="F9" s="40"/>
      <c r="G9" s="77"/>
      <c r="H9" s="248"/>
      <c r="I9" s="77"/>
    </row>
    <row r="10" spans="1:11" s="6" customFormat="1" ht="12.75" customHeight="1" x14ac:dyDescent="0.2">
      <c r="B10" s="45"/>
      <c r="C10" s="650" t="s">
        <v>480</v>
      </c>
      <c r="D10" s="651" t="s">
        <v>481</v>
      </c>
      <c r="E10" s="652">
        <f>F24</f>
        <v>0</v>
      </c>
      <c r="F10" s="653"/>
      <c r="G10" s="77"/>
      <c r="I10" s="77"/>
      <c r="K10" s="151"/>
    </row>
    <row r="11" spans="1:11" s="13" customFormat="1" ht="12.75" customHeight="1" x14ac:dyDescent="0.2">
      <c r="B11" s="43"/>
      <c r="C11" s="220" t="s">
        <v>482</v>
      </c>
      <c r="D11" s="221" t="s">
        <v>483</v>
      </c>
      <c r="E11" s="226">
        <f>H32</f>
        <v>5298</v>
      </c>
      <c r="F11" s="42"/>
      <c r="K11" s="151"/>
    </row>
    <row r="12" spans="1:11" s="13" customFormat="1" ht="12.75" customHeight="1" x14ac:dyDescent="0.2">
      <c r="B12" s="43"/>
      <c r="C12" s="46" t="s">
        <v>3</v>
      </c>
      <c r="D12" s="22" t="s">
        <v>6</v>
      </c>
      <c r="E12" s="60">
        <f>F39</f>
        <v>7146.2</v>
      </c>
      <c r="F12" s="42"/>
      <c r="G12" s="25"/>
      <c r="K12" s="151"/>
    </row>
    <row r="13" spans="1:11" s="13" customFormat="1" ht="12.75" customHeight="1" x14ac:dyDescent="0.2">
      <c r="B13" s="43"/>
      <c r="C13" s="220" t="s">
        <v>152</v>
      </c>
      <c r="D13" s="221" t="s">
        <v>153</v>
      </c>
      <c r="E13" s="246">
        <f>F96</f>
        <v>3774</v>
      </c>
      <c r="F13" s="42"/>
      <c r="K13" s="151"/>
    </row>
    <row r="14" spans="1:11" s="13" customFormat="1" ht="12.75" customHeight="1" x14ac:dyDescent="0.2">
      <c r="B14" s="43"/>
      <c r="C14" s="47" t="s">
        <v>4</v>
      </c>
      <c r="D14" s="17" t="s">
        <v>8</v>
      </c>
      <c r="E14" s="61">
        <f>F119</f>
        <v>0</v>
      </c>
      <c r="F14" s="123"/>
      <c r="K14" s="151"/>
    </row>
    <row r="15" spans="1:11" s="13" customFormat="1" ht="12.75" customHeight="1" x14ac:dyDescent="0.2">
      <c r="B15" s="43"/>
      <c r="C15" s="47" t="s">
        <v>5</v>
      </c>
      <c r="D15" s="17" t="s">
        <v>9</v>
      </c>
      <c r="E15" s="61">
        <f>F127</f>
        <v>150</v>
      </c>
      <c r="F15" s="123"/>
      <c r="K15" s="151"/>
    </row>
    <row r="16" spans="1:11" s="13" customFormat="1" ht="12.75" customHeight="1" x14ac:dyDescent="0.2">
      <c r="B16" s="43"/>
      <c r="C16" s="47" t="s">
        <v>156</v>
      </c>
      <c r="D16" s="17" t="s">
        <v>157</v>
      </c>
      <c r="E16" s="61">
        <f>F133</f>
        <v>8000</v>
      </c>
      <c r="F16" s="123"/>
      <c r="K16" s="151"/>
    </row>
    <row r="17" spans="1:13" s="13" customFormat="1" ht="12.75" customHeight="1" x14ac:dyDescent="0.2">
      <c r="B17" s="43"/>
      <c r="C17" s="47" t="s">
        <v>1211</v>
      </c>
      <c r="D17" s="1435" t="s">
        <v>1212</v>
      </c>
      <c r="E17" s="61">
        <f>F145</f>
        <v>30000</v>
      </c>
      <c r="F17" s="123"/>
      <c r="K17" s="151"/>
    </row>
    <row r="18" spans="1:13" s="13" customFormat="1" ht="12.75" customHeight="1" thickBot="1" x14ac:dyDescent="0.25">
      <c r="B18" s="43"/>
      <c r="C18" s="48" t="s">
        <v>1213</v>
      </c>
      <c r="D18" s="49" t="s">
        <v>1214</v>
      </c>
      <c r="E18" s="227">
        <f>F158</f>
        <v>4000</v>
      </c>
      <c r="F18" s="123"/>
      <c r="K18" s="151"/>
    </row>
    <row r="19" spans="1:13" s="1" customFormat="1" ht="12.75" customHeight="1" x14ac:dyDescent="0.25">
      <c r="B19" s="3"/>
      <c r="C19" s="2"/>
      <c r="D19" s="2"/>
      <c r="E19" s="2"/>
      <c r="F19" s="2"/>
      <c r="G19" s="2"/>
      <c r="K19" s="1436"/>
    </row>
    <row r="20" spans="1:13" ht="12.75" customHeight="1" x14ac:dyDescent="0.2">
      <c r="H20" s="1437"/>
    </row>
    <row r="21" spans="1:13" ht="18.75" customHeight="1" x14ac:dyDescent="0.2">
      <c r="B21" s="51" t="s">
        <v>1215</v>
      </c>
      <c r="C21" s="51"/>
      <c r="D21" s="51"/>
      <c r="E21" s="51"/>
      <c r="F21" s="51"/>
      <c r="G21" s="51"/>
      <c r="H21" s="51"/>
    </row>
    <row r="22" spans="1:13" ht="12.75" customHeight="1" thickBot="1" x14ac:dyDescent="0.25">
      <c r="B22" s="5"/>
      <c r="C22" s="5"/>
      <c r="D22" s="5"/>
      <c r="E22" s="7"/>
      <c r="F22" s="7"/>
      <c r="G22" s="7" t="s">
        <v>12</v>
      </c>
      <c r="H22" s="10"/>
    </row>
    <row r="23" spans="1:13" ht="18.75" thickBot="1" x14ac:dyDescent="0.25">
      <c r="A23" s="200" t="s">
        <v>60</v>
      </c>
      <c r="B23" s="203" t="s">
        <v>16</v>
      </c>
      <c r="C23" s="204" t="s">
        <v>1216</v>
      </c>
      <c r="D23" s="199" t="s">
        <v>486</v>
      </c>
      <c r="E23" s="197" t="s">
        <v>142</v>
      </c>
      <c r="F23" s="198" t="s">
        <v>59</v>
      </c>
      <c r="G23" s="193" t="s">
        <v>22</v>
      </c>
      <c r="H23" s="11"/>
    </row>
    <row r="24" spans="1:13" ht="15" customHeight="1" thickBot="1" x14ac:dyDescent="0.25">
      <c r="A24" s="34">
        <v>1000</v>
      </c>
      <c r="B24" s="39" t="s">
        <v>17</v>
      </c>
      <c r="C24" s="35" t="s">
        <v>15</v>
      </c>
      <c r="D24" s="32" t="s">
        <v>19</v>
      </c>
      <c r="E24" s="34">
        <v>0</v>
      </c>
      <c r="F24" s="34">
        <v>0</v>
      </c>
      <c r="G24" s="31" t="s">
        <v>14</v>
      </c>
      <c r="H24" s="11"/>
    </row>
    <row r="25" spans="1:13" ht="12.75" customHeight="1" x14ac:dyDescent="0.2">
      <c r="A25" s="478">
        <v>1000</v>
      </c>
      <c r="B25" s="1256" t="s">
        <v>14</v>
      </c>
      <c r="C25" s="958" t="s">
        <v>14</v>
      </c>
      <c r="D25" s="959" t="s">
        <v>487</v>
      </c>
      <c r="E25" s="480">
        <v>0</v>
      </c>
      <c r="F25" s="481">
        <v>0</v>
      </c>
      <c r="G25" s="30" t="s">
        <v>14</v>
      </c>
      <c r="H25" s="11"/>
    </row>
    <row r="26" spans="1:13" ht="12.75" customHeight="1" thickBot="1" x14ac:dyDescent="0.25">
      <c r="A26" s="59">
        <v>1000</v>
      </c>
      <c r="B26" s="85" t="s">
        <v>18</v>
      </c>
      <c r="C26" s="1438"/>
      <c r="D26" s="113" t="s">
        <v>1217</v>
      </c>
      <c r="E26" s="126">
        <v>0</v>
      </c>
      <c r="F26" s="190">
        <v>0</v>
      </c>
      <c r="G26" s="58"/>
      <c r="H26" s="11"/>
      <c r="M26" s="507"/>
    </row>
    <row r="27" spans="1:13" ht="12.75" customHeight="1" x14ac:dyDescent="0.2"/>
    <row r="28" spans="1:13" ht="12.75" customHeight="1" x14ac:dyDescent="0.2"/>
    <row r="29" spans="1:13" ht="18.75" customHeight="1" x14ac:dyDescent="0.2">
      <c r="B29" s="1439" t="s">
        <v>1218</v>
      </c>
      <c r="C29" s="1439"/>
      <c r="D29" s="1439"/>
      <c r="E29" s="1439"/>
      <c r="F29" s="1439"/>
      <c r="G29" s="1439"/>
    </row>
    <row r="30" spans="1:13" ht="12.75" customHeight="1" thickBot="1" x14ac:dyDescent="0.25">
      <c r="B30" s="5"/>
      <c r="C30" s="5"/>
      <c r="D30" s="5"/>
      <c r="E30" s="5"/>
      <c r="F30" s="5"/>
      <c r="G30" s="5"/>
      <c r="H30" s="1440" t="s">
        <v>12</v>
      </c>
    </row>
    <row r="31" spans="1:13" ht="23.25" thickBot="1" x14ac:dyDescent="0.25">
      <c r="A31" s="200" t="s">
        <v>60</v>
      </c>
      <c r="B31" s="1628" t="s">
        <v>13</v>
      </c>
      <c r="C31" s="440" t="s">
        <v>1219</v>
      </c>
      <c r="D31" s="199" t="s">
        <v>502</v>
      </c>
      <c r="E31" s="939" t="s">
        <v>503</v>
      </c>
      <c r="F31" s="1251" t="s">
        <v>504</v>
      </c>
      <c r="G31" s="197" t="s">
        <v>142</v>
      </c>
      <c r="H31" s="198" t="s">
        <v>59</v>
      </c>
      <c r="I31" s="55"/>
    </row>
    <row r="32" spans="1:13" ht="15" customHeight="1" thickBot="1" x14ac:dyDescent="0.25">
      <c r="A32" s="695">
        <f>A33</f>
        <v>4924</v>
      </c>
      <c r="B32" s="1441" t="s">
        <v>17</v>
      </c>
      <c r="C32" s="940" t="s">
        <v>505</v>
      </c>
      <c r="D32" s="692" t="s">
        <v>19</v>
      </c>
      <c r="E32" s="1442">
        <f>E33</f>
        <v>4865.32</v>
      </c>
      <c r="F32" s="1443">
        <f>F33</f>
        <v>432.68</v>
      </c>
      <c r="G32" s="695">
        <f>SUM(G33)</f>
        <v>5298</v>
      </c>
      <c r="H32" s="695">
        <f>SUM(H33)</f>
        <v>5298</v>
      </c>
      <c r="I32" s="55"/>
    </row>
    <row r="33" spans="1:17" ht="12.75" customHeight="1" thickBot="1" x14ac:dyDescent="0.25">
      <c r="A33" s="1444">
        <v>4924</v>
      </c>
      <c r="B33" s="1445" t="s">
        <v>18</v>
      </c>
      <c r="C33" s="1446" t="s">
        <v>1220</v>
      </c>
      <c r="D33" s="1447" t="s">
        <v>1221</v>
      </c>
      <c r="E33" s="1448">
        <v>4865.32</v>
      </c>
      <c r="F33" s="1449">
        <v>432.68</v>
      </c>
      <c r="G33" s="1450">
        <v>5298</v>
      </c>
      <c r="H33" s="1451">
        <v>5298</v>
      </c>
      <c r="I33" s="72"/>
    </row>
    <row r="34" spans="1:17" ht="12.75" customHeight="1" x14ac:dyDescent="0.2">
      <c r="B34" s="1452"/>
      <c r="C34" s="1452"/>
      <c r="D34" s="1452"/>
      <c r="E34" s="1452"/>
      <c r="F34" s="1452"/>
      <c r="G34" s="1452"/>
      <c r="H34" s="1452"/>
      <c r="I34" s="1453"/>
      <c r="J34" s="55"/>
    </row>
    <row r="35" spans="1:17" ht="12.75" customHeight="1" x14ac:dyDescent="0.2">
      <c r="B35" s="1453"/>
      <c r="C35" s="1453"/>
      <c r="D35" s="1453"/>
      <c r="E35" s="1453"/>
      <c r="F35" s="1453"/>
      <c r="G35" s="1453"/>
      <c r="H35" s="1453"/>
      <c r="I35" s="1453"/>
      <c r="J35" s="55"/>
    </row>
    <row r="36" spans="1:17" ht="18" customHeight="1" x14ac:dyDescent="0.2">
      <c r="B36" s="51" t="s">
        <v>1222</v>
      </c>
      <c r="C36" s="51"/>
      <c r="D36" s="51"/>
      <c r="E36" s="51"/>
      <c r="F36" s="51"/>
      <c r="G36" s="51"/>
      <c r="H36" s="1454"/>
      <c r="J36" s="55"/>
    </row>
    <row r="37" spans="1:17" ht="12.75" customHeight="1" thickBot="1" x14ac:dyDescent="0.25">
      <c r="B37" s="5"/>
      <c r="C37" s="5"/>
      <c r="D37" s="5"/>
      <c r="E37" s="23"/>
      <c r="F37" s="23"/>
      <c r="G37" s="23" t="s">
        <v>12</v>
      </c>
      <c r="H37" s="29"/>
      <c r="J37" s="55"/>
    </row>
    <row r="38" spans="1:17" ht="18.75" thickBot="1" x14ac:dyDescent="0.25">
      <c r="A38" s="200" t="s">
        <v>60</v>
      </c>
      <c r="B38" s="195" t="s">
        <v>13</v>
      </c>
      <c r="C38" s="196" t="s">
        <v>1223</v>
      </c>
      <c r="D38" s="194" t="s">
        <v>20</v>
      </c>
      <c r="E38" s="197" t="s">
        <v>142</v>
      </c>
      <c r="F38" s="198" t="s">
        <v>59</v>
      </c>
      <c r="G38" s="193" t="s">
        <v>22</v>
      </c>
      <c r="H38" s="11"/>
      <c r="I38" s="55"/>
    </row>
    <row r="39" spans="1:17" s="507" customFormat="1" ht="15" customHeight="1" thickBot="1" x14ac:dyDescent="0.25">
      <c r="A39" s="34">
        <f>A40+A44+A47+A51+A56+A63+A73+A80+A84+A86</f>
        <v>7151</v>
      </c>
      <c r="B39" s="33" t="s">
        <v>17</v>
      </c>
      <c r="C39" s="35" t="s">
        <v>15</v>
      </c>
      <c r="D39" s="32" t="s">
        <v>19</v>
      </c>
      <c r="E39" s="34">
        <f>7146.2</f>
        <v>7146.2</v>
      </c>
      <c r="F39" s="34">
        <f>SUM(F40,F44,F47,F51,F56,F63,F73,F80,F84,F86)</f>
        <v>7146.2</v>
      </c>
      <c r="G39" s="64" t="s">
        <v>14</v>
      </c>
    </row>
    <row r="40" spans="1:17" ht="12.75" customHeight="1" x14ac:dyDescent="0.2">
      <c r="A40" s="1455">
        <f>SUM(A41:A43)</f>
        <v>1100</v>
      </c>
      <c r="B40" s="1456" t="s">
        <v>18</v>
      </c>
      <c r="C40" s="1457" t="s">
        <v>14</v>
      </c>
      <c r="D40" s="1458" t="s">
        <v>1224</v>
      </c>
      <c r="E40" s="1459">
        <f>SUM(E41:E43)</f>
        <v>1400</v>
      </c>
      <c r="F40" s="1460">
        <f>SUM(F41:F43)</f>
        <v>1400</v>
      </c>
      <c r="G40" s="28"/>
      <c r="H40" s="11"/>
      <c r="J40" s="1351"/>
      <c r="K40" s="1351"/>
      <c r="L40" s="1351"/>
      <c r="M40" s="55"/>
      <c r="N40" s="55"/>
      <c r="O40" s="55"/>
      <c r="P40" s="55"/>
      <c r="Q40" s="55"/>
    </row>
    <row r="41" spans="1:17" ht="12.75" customHeight="1" x14ac:dyDescent="0.2">
      <c r="A41" s="359">
        <v>40</v>
      </c>
      <c r="B41" s="772" t="s">
        <v>169</v>
      </c>
      <c r="C41" s="1381" t="s">
        <v>1225</v>
      </c>
      <c r="D41" s="1461" t="s">
        <v>1226</v>
      </c>
      <c r="E41" s="362">
        <v>40</v>
      </c>
      <c r="F41" s="1349">
        <v>40</v>
      </c>
      <c r="G41" s="26"/>
      <c r="H41" s="11"/>
      <c r="J41" s="1351"/>
      <c r="K41" s="1351"/>
      <c r="L41" s="1351"/>
      <c r="M41" s="55"/>
      <c r="N41" s="55"/>
      <c r="O41" s="55"/>
      <c r="P41" s="55"/>
      <c r="Q41" s="55"/>
    </row>
    <row r="42" spans="1:17" ht="22.5" x14ac:dyDescent="0.2">
      <c r="A42" s="359">
        <v>960</v>
      </c>
      <c r="B42" s="772" t="s">
        <v>169</v>
      </c>
      <c r="C42" s="1381" t="s">
        <v>1227</v>
      </c>
      <c r="D42" s="1462" t="s">
        <v>1228</v>
      </c>
      <c r="E42" s="362">
        <v>1160</v>
      </c>
      <c r="F42" s="1349">
        <v>1160</v>
      </c>
      <c r="G42" s="26"/>
      <c r="H42" s="11"/>
      <c r="J42" s="1351"/>
      <c r="K42" s="1351"/>
      <c r="L42" s="1351"/>
      <c r="M42" s="55"/>
      <c r="N42" s="55"/>
      <c r="O42" s="55"/>
      <c r="P42" s="55"/>
      <c r="Q42" s="55"/>
    </row>
    <row r="43" spans="1:17" x14ac:dyDescent="0.2">
      <c r="A43" s="359">
        <v>100</v>
      </c>
      <c r="B43" s="772"/>
      <c r="C43" s="1463" t="s">
        <v>1229</v>
      </c>
      <c r="D43" s="1362" t="s">
        <v>1230</v>
      </c>
      <c r="E43" s="362">
        <v>200</v>
      </c>
      <c r="F43" s="1349">
        <v>200</v>
      </c>
      <c r="G43" s="26"/>
      <c r="H43" s="11"/>
      <c r="J43" s="1351"/>
      <c r="K43" s="1351"/>
      <c r="L43" s="1351"/>
      <c r="M43" s="55"/>
      <c r="N43" s="55"/>
      <c r="O43" s="55"/>
      <c r="P43" s="55"/>
      <c r="Q43" s="55"/>
    </row>
    <row r="44" spans="1:17" x14ac:dyDescent="0.2">
      <c r="A44" s="1464">
        <f>A45+A46</f>
        <v>1150</v>
      </c>
      <c r="B44" s="1465" t="s">
        <v>18</v>
      </c>
      <c r="C44" s="1466" t="s">
        <v>14</v>
      </c>
      <c r="D44" s="1467" t="s">
        <v>1231</v>
      </c>
      <c r="E44" s="1379">
        <f>SUM(E45:E46)</f>
        <v>800</v>
      </c>
      <c r="F44" s="1380">
        <f>SUM(F45:F46)</f>
        <v>800</v>
      </c>
      <c r="G44" s="328"/>
      <c r="H44" s="11"/>
      <c r="J44" s="1351"/>
      <c r="K44" s="1351"/>
      <c r="L44" s="1352"/>
      <c r="M44" s="55"/>
      <c r="N44" s="55"/>
      <c r="O44" s="55"/>
      <c r="P44" s="55"/>
      <c r="Q44" s="55"/>
    </row>
    <row r="45" spans="1:17" ht="12.75" customHeight="1" x14ac:dyDescent="0.2">
      <c r="A45" s="359">
        <v>1050</v>
      </c>
      <c r="B45" s="772" t="s">
        <v>169</v>
      </c>
      <c r="C45" s="1381" t="s">
        <v>1232</v>
      </c>
      <c r="D45" s="1461" t="s">
        <v>1233</v>
      </c>
      <c r="E45" s="362">
        <v>700</v>
      </c>
      <c r="F45" s="1349">
        <v>700</v>
      </c>
      <c r="G45" s="26"/>
      <c r="H45" s="11"/>
      <c r="J45" s="1351"/>
      <c r="K45" s="1351"/>
      <c r="L45" s="1351"/>
      <c r="M45" s="55"/>
      <c r="N45" s="55"/>
      <c r="O45" s="55"/>
      <c r="P45" s="55"/>
      <c r="Q45" s="55"/>
    </row>
    <row r="46" spans="1:17" ht="12.75" customHeight="1" x14ac:dyDescent="0.2">
      <c r="A46" s="359">
        <v>100</v>
      </c>
      <c r="B46" s="772" t="s">
        <v>169</v>
      </c>
      <c r="C46" s="1381" t="s">
        <v>1234</v>
      </c>
      <c r="D46" s="1461" t="s">
        <v>1235</v>
      </c>
      <c r="E46" s="362">
        <v>100</v>
      </c>
      <c r="F46" s="1349">
        <v>100</v>
      </c>
      <c r="G46" s="26"/>
      <c r="H46" s="11"/>
      <c r="J46" s="1351"/>
      <c r="K46" s="1351"/>
      <c r="L46" s="1351"/>
      <c r="M46" s="55"/>
      <c r="N46" s="55"/>
      <c r="O46" s="55"/>
      <c r="P46" s="55"/>
      <c r="Q46" s="55"/>
    </row>
    <row r="47" spans="1:17" ht="12.75" customHeight="1" x14ac:dyDescent="0.2">
      <c r="A47" s="1468">
        <f>SUM(A48:A50)</f>
        <v>60</v>
      </c>
      <c r="B47" s="1469" t="s">
        <v>18</v>
      </c>
      <c r="C47" s="1377" t="s">
        <v>14</v>
      </c>
      <c r="D47" s="1470" t="s">
        <v>1236</v>
      </c>
      <c r="E47" s="1471">
        <f>SUM(E48:E50)</f>
        <v>200</v>
      </c>
      <c r="F47" s="1472">
        <v>200</v>
      </c>
      <c r="G47" s="26"/>
      <c r="H47" s="11"/>
      <c r="J47" s="1351"/>
      <c r="K47" s="1351"/>
      <c r="L47" s="1351"/>
      <c r="M47" s="55"/>
      <c r="N47" s="55"/>
      <c r="O47" s="55"/>
      <c r="P47" s="55"/>
      <c r="Q47" s="55"/>
    </row>
    <row r="48" spans="1:17" ht="12.75" customHeight="1" x14ac:dyDescent="0.2">
      <c r="A48" s="359">
        <v>50</v>
      </c>
      <c r="B48" s="772" t="s">
        <v>169</v>
      </c>
      <c r="C48" s="1381" t="s">
        <v>1237</v>
      </c>
      <c r="D48" s="1461" t="s">
        <v>1238</v>
      </c>
      <c r="E48" s="362">
        <v>90</v>
      </c>
      <c r="F48" s="1349">
        <v>90</v>
      </c>
      <c r="G48" s="26"/>
      <c r="H48" s="11"/>
      <c r="J48" s="1351"/>
      <c r="K48" s="1351"/>
      <c r="L48" s="1351"/>
      <c r="M48" s="55"/>
      <c r="N48" s="55"/>
      <c r="O48" s="55"/>
      <c r="P48" s="55"/>
      <c r="Q48" s="55"/>
    </row>
    <row r="49" spans="1:17" ht="12.75" customHeight="1" x14ac:dyDescent="0.2">
      <c r="A49" s="1353">
        <v>10</v>
      </c>
      <c r="B49" s="1473" t="s">
        <v>169</v>
      </c>
      <c r="C49" s="1474" t="s">
        <v>1239</v>
      </c>
      <c r="D49" s="1475" t="s">
        <v>1240</v>
      </c>
      <c r="E49" s="1356">
        <v>10</v>
      </c>
      <c r="F49" s="1357">
        <v>10</v>
      </c>
      <c r="G49" s="26"/>
      <c r="H49" s="11"/>
      <c r="J49" s="1351"/>
      <c r="K49" s="1351"/>
      <c r="L49" s="1351"/>
      <c r="M49" s="55"/>
      <c r="N49" s="55"/>
      <c r="O49" s="55"/>
      <c r="P49" s="55"/>
      <c r="Q49" s="55"/>
    </row>
    <row r="50" spans="1:17" ht="12.75" customHeight="1" x14ac:dyDescent="0.2">
      <c r="A50" s="1353">
        <v>0</v>
      </c>
      <c r="B50" s="1473" t="s">
        <v>169</v>
      </c>
      <c r="C50" s="770" t="s">
        <v>1241</v>
      </c>
      <c r="D50" s="1475" t="s">
        <v>1242</v>
      </c>
      <c r="E50" s="1356">
        <v>100</v>
      </c>
      <c r="F50" s="1357">
        <v>100</v>
      </c>
      <c r="G50" s="26"/>
      <c r="H50" s="11"/>
      <c r="J50" s="1351"/>
      <c r="K50" s="1351"/>
      <c r="L50" s="1351"/>
      <c r="M50" s="55"/>
      <c r="N50" s="55"/>
      <c r="O50" s="55"/>
      <c r="P50" s="55"/>
      <c r="Q50" s="55"/>
    </row>
    <row r="51" spans="1:17" ht="12.75" customHeight="1" x14ac:dyDescent="0.2">
      <c r="A51" s="1468">
        <f>SUM(A52:A55)</f>
        <v>390</v>
      </c>
      <c r="B51" s="1469" t="s">
        <v>18</v>
      </c>
      <c r="C51" s="1377" t="s">
        <v>14</v>
      </c>
      <c r="D51" s="1470" t="s">
        <v>1243</v>
      </c>
      <c r="E51" s="1471">
        <f>SUM(E52:E55)</f>
        <v>400</v>
      </c>
      <c r="F51" s="1472">
        <f>SUM(F52:F55)</f>
        <v>400</v>
      </c>
      <c r="G51" s="26"/>
      <c r="H51" s="11"/>
      <c r="J51" s="1351"/>
      <c r="K51" s="1351"/>
      <c r="L51" s="1351"/>
      <c r="M51" s="55"/>
      <c r="N51" s="55"/>
      <c r="O51" s="55"/>
      <c r="P51" s="55"/>
      <c r="Q51" s="55"/>
    </row>
    <row r="52" spans="1:17" x14ac:dyDescent="0.2">
      <c r="A52" s="359">
        <v>230</v>
      </c>
      <c r="B52" s="772" t="s">
        <v>169</v>
      </c>
      <c r="C52" s="1381" t="s">
        <v>1244</v>
      </c>
      <c r="D52" s="1461" t="s">
        <v>1245</v>
      </c>
      <c r="E52" s="362">
        <v>240</v>
      </c>
      <c r="F52" s="1349">
        <v>240</v>
      </c>
      <c r="G52" s="26"/>
      <c r="H52" s="11"/>
      <c r="J52" s="1351"/>
      <c r="K52" s="1351"/>
      <c r="L52" s="1351"/>
      <c r="M52" s="55"/>
      <c r="N52" s="55"/>
      <c r="O52" s="55"/>
      <c r="P52" s="55"/>
      <c r="Q52" s="55"/>
    </row>
    <row r="53" spans="1:17" x14ac:dyDescent="0.2">
      <c r="A53" s="359">
        <v>100</v>
      </c>
      <c r="B53" s="772" t="s">
        <v>169</v>
      </c>
      <c r="C53" s="1381" t="s">
        <v>1246</v>
      </c>
      <c r="D53" s="1461" t="s">
        <v>1247</v>
      </c>
      <c r="E53" s="362">
        <v>100</v>
      </c>
      <c r="F53" s="1349">
        <v>100</v>
      </c>
      <c r="G53" s="26"/>
      <c r="H53" s="11"/>
      <c r="J53" s="1351"/>
      <c r="K53" s="1351"/>
      <c r="L53" s="1351"/>
      <c r="M53" s="55"/>
      <c r="N53" s="55"/>
      <c r="O53" s="55"/>
      <c r="P53" s="55"/>
      <c r="Q53" s="55"/>
    </row>
    <row r="54" spans="1:17" x14ac:dyDescent="0.2">
      <c r="A54" s="359">
        <v>10</v>
      </c>
      <c r="B54" s="772" t="s">
        <v>169</v>
      </c>
      <c r="C54" s="1381" t="s">
        <v>1248</v>
      </c>
      <c r="D54" s="1461" t="s">
        <v>1249</v>
      </c>
      <c r="E54" s="362">
        <v>10</v>
      </c>
      <c r="F54" s="1349">
        <v>10</v>
      </c>
      <c r="G54" s="26"/>
      <c r="H54" s="11"/>
      <c r="J54" s="1351"/>
      <c r="K54" s="1351"/>
      <c r="L54" s="1351"/>
      <c r="M54" s="55"/>
      <c r="N54" s="55"/>
      <c r="O54" s="55"/>
      <c r="P54" s="55"/>
      <c r="Q54" s="55"/>
    </row>
    <row r="55" spans="1:17" x14ac:dyDescent="0.2">
      <c r="A55" s="359">
        <v>50</v>
      </c>
      <c r="B55" s="772" t="s">
        <v>169</v>
      </c>
      <c r="C55" s="1381" t="s">
        <v>1250</v>
      </c>
      <c r="D55" s="1461" t="s">
        <v>1251</v>
      </c>
      <c r="E55" s="362">
        <v>50</v>
      </c>
      <c r="F55" s="1349">
        <v>50</v>
      </c>
      <c r="G55" s="26"/>
      <c r="H55" s="11"/>
      <c r="J55" s="1351"/>
      <c r="K55" s="1351"/>
      <c r="L55" s="1351"/>
      <c r="M55" s="55"/>
      <c r="N55" s="55"/>
      <c r="O55" s="55"/>
      <c r="P55" s="55"/>
      <c r="Q55" s="55"/>
    </row>
    <row r="56" spans="1:17" x14ac:dyDescent="0.2">
      <c r="A56" s="1464">
        <f>SUM(A57:A62)</f>
        <v>1095</v>
      </c>
      <c r="B56" s="1465" t="s">
        <v>18</v>
      </c>
      <c r="C56" s="1466" t="s">
        <v>14</v>
      </c>
      <c r="D56" s="1467" t="s">
        <v>1252</v>
      </c>
      <c r="E56" s="1379">
        <f>SUM(E57:E62)</f>
        <v>715</v>
      </c>
      <c r="F56" s="1380">
        <f>SUM(F57:F62)</f>
        <v>715</v>
      </c>
      <c r="G56" s="328"/>
      <c r="H56" s="11"/>
      <c r="J56" s="1351"/>
      <c r="K56" s="1351"/>
      <c r="L56" s="1351"/>
      <c r="M56" s="55"/>
      <c r="N56" s="55"/>
      <c r="O56" s="55"/>
      <c r="P56" s="55"/>
      <c r="Q56" s="55"/>
    </row>
    <row r="57" spans="1:17" x14ac:dyDescent="0.2">
      <c r="A57" s="359">
        <v>345</v>
      </c>
      <c r="B57" s="772" t="s">
        <v>169</v>
      </c>
      <c r="C57" s="1381" t="s">
        <v>1253</v>
      </c>
      <c r="D57" s="1461" t="s">
        <v>1254</v>
      </c>
      <c r="E57" s="362">
        <v>345</v>
      </c>
      <c r="F57" s="1349">
        <v>345</v>
      </c>
      <c r="G57" s="27"/>
      <c r="H57" s="11"/>
      <c r="J57" s="1351"/>
      <c r="K57" s="1351"/>
      <c r="L57" s="1351"/>
      <c r="M57" s="55"/>
      <c r="N57" s="55"/>
      <c r="O57" s="55"/>
      <c r="P57" s="55"/>
      <c r="Q57" s="55"/>
    </row>
    <row r="58" spans="1:17" x14ac:dyDescent="0.2">
      <c r="A58" s="359">
        <v>100</v>
      </c>
      <c r="B58" s="772" t="s">
        <v>169</v>
      </c>
      <c r="C58" s="1381" t="s">
        <v>1255</v>
      </c>
      <c r="D58" s="1476" t="s">
        <v>1256</v>
      </c>
      <c r="E58" s="362">
        <v>70</v>
      </c>
      <c r="F58" s="1349">
        <v>70</v>
      </c>
      <c r="G58" s="27"/>
      <c r="H58" s="11"/>
      <c r="J58" s="1351"/>
      <c r="K58" s="1351"/>
      <c r="L58" s="1351"/>
      <c r="M58" s="55"/>
      <c r="N58" s="55"/>
      <c r="O58" s="55"/>
      <c r="P58" s="55"/>
      <c r="Q58" s="55"/>
    </row>
    <row r="59" spans="1:17" x14ac:dyDescent="0.2">
      <c r="A59" s="359">
        <v>30</v>
      </c>
      <c r="B59" s="772" t="s">
        <v>169</v>
      </c>
      <c r="C59" s="1381" t="s">
        <v>1257</v>
      </c>
      <c r="D59" s="1461" t="s">
        <v>1240</v>
      </c>
      <c r="E59" s="362">
        <v>30</v>
      </c>
      <c r="F59" s="1349">
        <v>30</v>
      </c>
      <c r="G59" s="26"/>
      <c r="H59" s="11"/>
      <c r="J59" s="1351"/>
      <c r="K59" s="1351"/>
      <c r="L59" s="1351"/>
      <c r="M59" s="55"/>
      <c r="N59" s="55"/>
      <c r="O59" s="55"/>
      <c r="P59" s="55"/>
      <c r="Q59" s="55"/>
    </row>
    <row r="60" spans="1:17" x14ac:dyDescent="0.2">
      <c r="A60" s="359">
        <v>70</v>
      </c>
      <c r="B60" s="772" t="s">
        <v>169</v>
      </c>
      <c r="C60" s="1381" t="s">
        <v>1258</v>
      </c>
      <c r="D60" s="1461" t="s">
        <v>1259</v>
      </c>
      <c r="E60" s="362">
        <v>70</v>
      </c>
      <c r="F60" s="1349">
        <v>70</v>
      </c>
      <c r="G60" s="26"/>
      <c r="H60" s="55"/>
      <c r="J60" s="1351"/>
      <c r="K60" s="1351"/>
      <c r="L60" s="1351"/>
      <c r="M60" s="55"/>
      <c r="N60" s="55"/>
      <c r="O60" s="55"/>
      <c r="P60" s="55"/>
      <c r="Q60" s="55"/>
    </row>
    <row r="61" spans="1:17" x14ac:dyDescent="0.2">
      <c r="A61" s="359">
        <v>450</v>
      </c>
      <c r="B61" s="1477" t="s">
        <v>169</v>
      </c>
      <c r="C61" s="1478" t="s">
        <v>1260</v>
      </c>
      <c r="D61" s="1479" t="s">
        <v>1261</v>
      </c>
      <c r="E61" s="362">
        <v>100</v>
      </c>
      <c r="F61" s="1349">
        <v>100</v>
      </c>
      <c r="G61" s="26"/>
      <c r="H61" s="55"/>
      <c r="J61" s="1351"/>
      <c r="K61" s="1351"/>
      <c r="L61" s="1351"/>
      <c r="M61" s="55"/>
      <c r="N61" s="55"/>
      <c r="O61" s="55"/>
      <c r="P61" s="55"/>
      <c r="Q61" s="55"/>
    </row>
    <row r="62" spans="1:17" x14ac:dyDescent="0.2">
      <c r="A62" s="359">
        <v>100</v>
      </c>
      <c r="B62" s="824" t="s">
        <v>169</v>
      </c>
      <c r="C62" s="1480" t="s">
        <v>1262</v>
      </c>
      <c r="D62" s="1481" t="s">
        <v>1263</v>
      </c>
      <c r="E62" s="362">
        <v>100</v>
      </c>
      <c r="F62" s="1349">
        <v>100</v>
      </c>
      <c r="G62" s="1482"/>
      <c r="H62" s="55"/>
      <c r="J62" s="1351"/>
      <c r="K62" s="1351"/>
      <c r="L62" s="1351"/>
      <c r="M62" s="55"/>
      <c r="N62" s="55"/>
      <c r="O62" s="55"/>
      <c r="P62" s="55"/>
      <c r="Q62" s="55"/>
    </row>
    <row r="63" spans="1:17" x14ac:dyDescent="0.2">
      <c r="A63" s="1464">
        <f>SUM(A64:A68)</f>
        <v>180</v>
      </c>
      <c r="B63" s="1465" t="s">
        <v>18</v>
      </c>
      <c r="C63" s="1466" t="s">
        <v>14</v>
      </c>
      <c r="D63" s="1467" t="s">
        <v>1264</v>
      </c>
      <c r="E63" s="1379">
        <f>SUM(E64:E68)</f>
        <v>180</v>
      </c>
      <c r="F63" s="1380">
        <f>SUM(F64:F68)</f>
        <v>180</v>
      </c>
      <c r="G63" s="328"/>
      <c r="H63" s="55"/>
      <c r="J63" s="1351"/>
      <c r="K63" s="1351"/>
      <c r="L63" s="1351"/>
      <c r="M63" s="55"/>
      <c r="N63" s="55"/>
      <c r="O63" s="55"/>
      <c r="P63" s="55"/>
      <c r="Q63" s="55"/>
    </row>
    <row r="64" spans="1:17" x14ac:dyDescent="0.2">
      <c r="A64" s="359">
        <v>40</v>
      </c>
      <c r="B64" s="772" t="s">
        <v>169</v>
      </c>
      <c r="C64" s="1381" t="s">
        <v>1265</v>
      </c>
      <c r="D64" s="1461" t="s">
        <v>1256</v>
      </c>
      <c r="E64" s="362">
        <v>40</v>
      </c>
      <c r="F64" s="1349">
        <v>40</v>
      </c>
      <c r="G64" s="1482"/>
      <c r="H64" s="55"/>
      <c r="J64" s="1351"/>
      <c r="K64" s="1351"/>
      <c r="L64" s="1351"/>
      <c r="M64" s="55"/>
      <c r="N64" s="55"/>
      <c r="O64" s="55"/>
      <c r="P64" s="55"/>
      <c r="Q64" s="55"/>
    </row>
    <row r="65" spans="1:17" x14ac:dyDescent="0.2">
      <c r="A65" s="359">
        <v>40</v>
      </c>
      <c r="B65" s="772" t="s">
        <v>169</v>
      </c>
      <c r="C65" s="1381" t="s">
        <v>1266</v>
      </c>
      <c r="D65" s="1461" t="s">
        <v>1267</v>
      </c>
      <c r="E65" s="362">
        <v>40</v>
      </c>
      <c r="F65" s="1349">
        <v>40</v>
      </c>
      <c r="G65" s="26"/>
      <c r="H65" s="11"/>
      <c r="J65" s="1351"/>
      <c r="K65" s="1351"/>
      <c r="L65" s="1351"/>
      <c r="M65" s="55"/>
      <c r="N65" s="55"/>
      <c r="O65" s="55"/>
      <c r="P65" s="55"/>
      <c r="Q65" s="55"/>
    </row>
    <row r="66" spans="1:17" x14ac:dyDescent="0.2">
      <c r="A66" s="359">
        <v>50</v>
      </c>
      <c r="B66" s="772" t="s">
        <v>169</v>
      </c>
      <c r="C66" s="1381" t="s">
        <v>1268</v>
      </c>
      <c r="D66" s="1461" t="s">
        <v>1269</v>
      </c>
      <c r="E66" s="362">
        <v>50</v>
      </c>
      <c r="F66" s="1349">
        <v>50</v>
      </c>
      <c r="G66" s="26"/>
      <c r="H66" s="11"/>
      <c r="J66" s="1351"/>
      <c r="K66" s="1351"/>
      <c r="L66" s="1351"/>
      <c r="M66" s="55"/>
      <c r="N66" s="55"/>
      <c r="O66" s="55"/>
      <c r="P66" s="55"/>
      <c r="Q66" s="55"/>
    </row>
    <row r="67" spans="1:17" x14ac:dyDescent="0.2">
      <c r="A67" s="359">
        <v>10</v>
      </c>
      <c r="B67" s="772" t="s">
        <v>169</v>
      </c>
      <c r="C67" s="1381" t="s">
        <v>1270</v>
      </c>
      <c r="D67" s="1461" t="s">
        <v>1271</v>
      </c>
      <c r="E67" s="362">
        <v>10</v>
      </c>
      <c r="F67" s="1349">
        <v>30</v>
      </c>
      <c r="G67" s="26"/>
      <c r="H67" s="11"/>
      <c r="J67" s="1351"/>
      <c r="K67" s="1351"/>
      <c r="L67" s="1351"/>
      <c r="M67" s="55"/>
      <c r="N67" s="55"/>
      <c r="O67" s="55"/>
      <c r="P67" s="55"/>
      <c r="Q67" s="55"/>
    </row>
    <row r="68" spans="1:17" x14ac:dyDescent="0.2">
      <c r="A68" s="359">
        <v>40</v>
      </c>
      <c r="B68" s="772" t="s">
        <v>169</v>
      </c>
      <c r="C68" s="1381" t="s">
        <v>1272</v>
      </c>
      <c r="D68" s="1486" t="s">
        <v>1273</v>
      </c>
      <c r="E68" s="362">
        <v>40</v>
      </c>
      <c r="F68" s="1349">
        <v>20</v>
      </c>
      <c r="G68" s="26"/>
      <c r="H68" s="11"/>
      <c r="J68" s="1351"/>
      <c r="K68" s="1351"/>
      <c r="L68" s="1351"/>
      <c r="M68" s="55"/>
      <c r="N68" s="55"/>
      <c r="O68" s="55"/>
      <c r="P68" s="55"/>
      <c r="Q68" s="55"/>
    </row>
    <row r="69" spans="1:17" s="55" customFormat="1" ht="4.5" customHeight="1" x14ac:dyDescent="0.2">
      <c r="A69" s="1483"/>
      <c r="B69" s="96"/>
      <c r="C69" s="97"/>
      <c r="D69" s="1484"/>
      <c r="E69" s="1483"/>
      <c r="F69" s="1483"/>
      <c r="G69" s="1041"/>
      <c r="J69" s="1351"/>
      <c r="K69" s="1351"/>
      <c r="L69" s="1351"/>
    </row>
    <row r="70" spans="1:17" ht="12" thickBot="1" x14ac:dyDescent="0.25">
      <c r="B70" s="5"/>
      <c r="C70" s="5"/>
      <c r="D70" s="5"/>
      <c r="E70" s="23"/>
      <c r="F70" s="23"/>
      <c r="G70" s="78" t="s">
        <v>12</v>
      </c>
      <c r="H70" s="29"/>
      <c r="J70" s="1351"/>
      <c r="K70" s="1351"/>
      <c r="L70" s="1351"/>
      <c r="M70" s="55"/>
      <c r="N70" s="55"/>
      <c r="O70" s="55"/>
      <c r="P70" s="55"/>
      <c r="Q70" s="55"/>
    </row>
    <row r="71" spans="1:17" ht="18.75" thickBot="1" x14ac:dyDescent="0.25">
      <c r="A71" s="200" t="s">
        <v>60</v>
      </c>
      <c r="B71" s="195" t="s">
        <v>13</v>
      </c>
      <c r="C71" s="196" t="s">
        <v>1223</v>
      </c>
      <c r="D71" s="194" t="s">
        <v>20</v>
      </c>
      <c r="E71" s="197" t="s">
        <v>142</v>
      </c>
      <c r="F71" s="198" t="s">
        <v>59</v>
      </c>
      <c r="G71" s="193" t="s">
        <v>22</v>
      </c>
      <c r="H71" s="11"/>
      <c r="I71" s="55"/>
      <c r="J71" s="1351"/>
      <c r="K71" s="1351"/>
      <c r="L71" s="1351"/>
      <c r="M71" s="55"/>
      <c r="N71" s="55"/>
      <c r="O71" s="55"/>
      <c r="P71" s="55"/>
      <c r="Q71" s="55"/>
    </row>
    <row r="72" spans="1:17" s="288" customFormat="1" ht="15" customHeight="1" thickBot="1" x14ac:dyDescent="0.25">
      <c r="A72" s="332" t="s">
        <v>23</v>
      </c>
      <c r="B72" s="33" t="s">
        <v>17</v>
      </c>
      <c r="C72" s="35" t="s">
        <v>15</v>
      </c>
      <c r="D72" s="32" t="s">
        <v>19</v>
      </c>
      <c r="E72" s="34" t="s">
        <v>23</v>
      </c>
      <c r="F72" s="34" t="s">
        <v>23</v>
      </c>
      <c r="G72" s="64" t="s">
        <v>14</v>
      </c>
      <c r="J72" s="1485"/>
      <c r="K72" s="1485"/>
      <c r="L72" s="1485"/>
    </row>
    <row r="73" spans="1:17" x14ac:dyDescent="0.2">
      <c r="A73" s="1468">
        <f>SUM(A74:A79)</f>
        <v>1200</v>
      </c>
      <c r="B73" s="1469" t="s">
        <v>18</v>
      </c>
      <c r="C73" s="1377" t="s">
        <v>14</v>
      </c>
      <c r="D73" s="1470" t="s">
        <v>1274</v>
      </c>
      <c r="E73" s="1471">
        <f>SUM(E74:E79)</f>
        <v>1400</v>
      </c>
      <c r="F73" s="1472">
        <f>SUM(F74:F79)</f>
        <v>1400</v>
      </c>
      <c r="G73" s="26"/>
      <c r="H73" s="11"/>
      <c r="J73" s="1351"/>
      <c r="K73" s="1351"/>
      <c r="L73" s="1351"/>
      <c r="M73" s="55"/>
      <c r="N73" s="55"/>
      <c r="O73" s="55"/>
      <c r="P73" s="55"/>
      <c r="Q73" s="55"/>
    </row>
    <row r="74" spans="1:17" x14ac:dyDescent="0.2">
      <c r="A74" s="359">
        <v>95</v>
      </c>
      <c r="B74" s="772" t="s">
        <v>169</v>
      </c>
      <c r="C74" s="1381" t="s">
        <v>1275</v>
      </c>
      <c r="D74" s="1461" t="s">
        <v>1276</v>
      </c>
      <c r="E74" s="362">
        <v>95</v>
      </c>
      <c r="F74" s="1349">
        <v>90</v>
      </c>
      <c r="G74" s="26"/>
      <c r="H74" s="11"/>
      <c r="J74" s="1351"/>
      <c r="K74" s="1351"/>
      <c r="L74" s="1351"/>
      <c r="M74" s="55"/>
      <c r="N74" s="55"/>
      <c r="O74" s="55"/>
      <c r="P74" s="55"/>
      <c r="Q74" s="55"/>
    </row>
    <row r="75" spans="1:17" x14ac:dyDescent="0.2">
      <c r="A75" s="359">
        <v>90</v>
      </c>
      <c r="B75" s="772" t="s">
        <v>169</v>
      </c>
      <c r="C75" s="1381" t="s">
        <v>1277</v>
      </c>
      <c r="D75" s="1461" t="s">
        <v>1278</v>
      </c>
      <c r="E75" s="362">
        <v>90</v>
      </c>
      <c r="F75" s="1349">
        <v>90</v>
      </c>
      <c r="G75" s="26"/>
      <c r="H75" s="11"/>
      <c r="J75" s="1351"/>
      <c r="K75" s="1351"/>
      <c r="L75" s="1351"/>
      <c r="M75" s="55"/>
      <c r="N75" s="55"/>
      <c r="O75" s="55"/>
      <c r="P75" s="55"/>
      <c r="Q75" s="55"/>
    </row>
    <row r="76" spans="1:17" ht="12.75" customHeight="1" x14ac:dyDescent="0.2">
      <c r="A76" s="1353">
        <v>900</v>
      </c>
      <c r="B76" s="1473" t="s">
        <v>169</v>
      </c>
      <c r="C76" s="1474" t="s">
        <v>1279</v>
      </c>
      <c r="D76" s="1475" t="s">
        <v>1280</v>
      </c>
      <c r="E76" s="1356">
        <v>1100</v>
      </c>
      <c r="F76" s="1357">
        <v>1000</v>
      </c>
      <c r="G76" s="328"/>
      <c r="H76" s="11"/>
      <c r="J76" s="1351"/>
      <c r="K76" s="1351"/>
      <c r="L76" s="1352"/>
      <c r="M76" s="55"/>
      <c r="N76" s="55"/>
      <c r="O76" s="55"/>
      <c r="P76" s="55"/>
      <c r="Q76" s="55"/>
    </row>
    <row r="77" spans="1:17" ht="12.75" customHeight="1" x14ac:dyDescent="0.2">
      <c r="A77" s="1353">
        <v>0</v>
      </c>
      <c r="B77" s="1473" t="s">
        <v>169</v>
      </c>
      <c r="C77" s="1474" t="s">
        <v>1281</v>
      </c>
      <c r="D77" s="1475" t="s">
        <v>1282</v>
      </c>
      <c r="E77" s="1356">
        <v>0</v>
      </c>
      <c r="F77" s="1357">
        <v>100</v>
      </c>
      <c r="G77" s="328"/>
      <c r="H77" s="11"/>
      <c r="J77" s="1351"/>
      <c r="K77" s="1351"/>
      <c r="L77" s="1352"/>
      <c r="M77" s="55"/>
      <c r="N77" s="55"/>
      <c r="O77" s="55"/>
      <c r="P77" s="55"/>
      <c r="Q77" s="55"/>
    </row>
    <row r="78" spans="1:17" ht="12.75" customHeight="1" x14ac:dyDescent="0.2">
      <c r="A78" s="359">
        <v>15</v>
      </c>
      <c r="B78" s="772" t="s">
        <v>169</v>
      </c>
      <c r="C78" s="1381" t="s">
        <v>1283</v>
      </c>
      <c r="D78" s="1461" t="s">
        <v>1284</v>
      </c>
      <c r="E78" s="362">
        <v>15</v>
      </c>
      <c r="F78" s="1349">
        <v>20</v>
      </c>
      <c r="G78" s="26"/>
      <c r="H78" s="11"/>
      <c r="J78" s="1351"/>
      <c r="K78" s="1351"/>
      <c r="L78" s="1352"/>
      <c r="M78" s="55"/>
      <c r="N78" s="55"/>
      <c r="O78" s="55"/>
      <c r="P78" s="55"/>
      <c r="Q78" s="55"/>
    </row>
    <row r="79" spans="1:17" ht="12.75" customHeight="1" x14ac:dyDescent="0.2">
      <c r="A79" s="1353">
        <v>100</v>
      </c>
      <c r="B79" s="772" t="s">
        <v>169</v>
      </c>
      <c r="C79" s="1474" t="s">
        <v>1285</v>
      </c>
      <c r="D79" s="1475" t="s">
        <v>1286</v>
      </c>
      <c r="E79" s="1356">
        <v>100</v>
      </c>
      <c r="F79" s="1357">
        <v>100</v>
      </c>
      <c r="G79" s="26"/>
      <c r="H79" s="11"/>
      <c r="J79" s="55"/>
      <c r="K79" s="55"/>
      <c r="L79" s="55"/>
      <c r="M79" s="55"/>
      <c r="N79" s="55"/>
      <c r="O79" s="55"/>
      <c r="P79" s="55"/>
      <c r="Q79" s="55"/>
    </row>
    <row r="80" spans="1:17" ht="12.75" customHeight="1" x14ac:dyDescent="0.2">
      <c r="A80" s="1464">
        <f>SUM(A81:A83)</f>
        <v>450</v>
      </c>
      <c r="B80" s="1465" t="s">
        <v>652</v>
      </c>
      <c r="C80" s="1466" t="s">
        <v>14</v>
      </c>
      <c r="D80" s="1467" t="s">
        <v>1287</v>
      </c>
      <c r="E80" s="1379">
        <f>SUM(E81:E83)</f>
        <v>200</v>
      </c>
      <c r="F80" s="1380">
        <f>SUM(F81:F83)</f>
        <v>200</v>
      </c>
      <c r="G80" s="1487"/>
      <c r="H80" s="11"/>
      <c r="J80" s="51"/>
      <c r="K80" s="55"/>
      <c r="L80" s="55"/>
      <c r="M80" s="55"/>
      <c r="N80" s="55"/>
      <c r="O80" s="55"/>
      <c r="P80" s="55"/>
      <c r="Q80" s="55"/>
    </row>
    <row r="81" spans="1:17" ht="12.75" customHeight="1" x14ac:dyDescent="0.2">
      <c r="A81" s="1353">
        <v>70</v>
      </c>
      <c r="B81" s="1473" t="s">
        <v>169</v>
      </c>
      <c r="C81" s="1474" t="s">
        <v>1288</v>
      </c>
      <c r="D81" s="1475" t="s">
        <v>1289</v>
      </c>
      <c r="E81" s="1356">
        <v>70</v>
      </c>
      <c r="F81" s="1357">
        <v>70</v>
      </c>
      <c r="G81" s="26"/>
      <c r="H81" s="11"/>
      <c r="J81" s="55"/>
      <c r="K81" s="55"/>
      <c r="L81" s="55"/>
      <c r="M81" s="55"/>
      <c r="N81" s="55"/>
      <c r="O81" s="55"/>
      <c r="P81" s="55"/>
      <c r="Q81" s="55"/>
    </row>
    <row r="82" spans="1:17" ht="12.75" customHeight="1" x14ac:dyDescent="0.2">
      <c r="A82" s="359">
        <v>200</v>
      </c>
      <c r="B82" s="772" t="s">
        <v>169</v>
      </c>
      <c r="C82" s="1488" t="s">
        <v>1290</v>
      </c>
      <c r="D82" s="1372" t="s">
        <v>1291</v>
      </c>
      <c r="E82" s="362">
        <v>0</v>
      </c>
      <c r="F82" s="1349">
        <v>0</v>
      </c>
      <c r="G82" s="26"/>
      <c r="H82" s="11"/>
      <c r="J82" s="55"/>
      <c r="K82" s="55"/>
      <c r="L82" s="55"/>
      <c r="M82" s="55"/>
      <c r="N82" s="55"/>
      <c r="O82" s="55"/>
      <c r="P82" s="55"/>
      <c r="Q82" s="55"/>
    </row>
    <row r="83" spans="1:17" ht="12.75" customHeight="1" x14ac:dyDescent="0.2">
      <c r="A83" s="1353">
        <v>180</v>
      </c>
      <c r="B83" s="1473" t="s">
        <v>169</v>
      </c>
      <c r="C83" s="1474" t="s">
        <v>1292</v>
      </c>
      <c r="D83" s="1475" t="s">
        <v>1271</v>
      </c>
      <c r="E83" s="1356">
        <v>130</v>
      </c>
      <c r="F83" s="1357">
        <v>130</v>
      </c>
      <c r="G83" s="328"/>
      <c r="H83" s="11"/>
      <c r="J83" s="55"/>
      <c r="K83" s="55"/>
      <c r="L83" s="55"/>
      <c r="M83" s="55"/>
      <c r="N83" s="55"/>
      <c r="O83" s="55"/>
      <c r="P83" s="55"/>
      <c r="Q83" s="55"/>
    </row>
    <row r="84" spans="1:17" ht="12.75" customHeight="1" x14ac:dyDescent="0.2">
      <c r="A84" s="1464">
        <f>A85</f>
        <v>1146</v>
      </c>
      <c r="B84" s="1465" t="s">
        <v>18</v>
      </c>
      <c r="C84" s="1466" t="s">
        <v>14</v>
      </c>
      <c r="D84" s="1467" t="s">
        <v>346</v>
      </c>
      <c r="E84" s="1379">
        <f>SUM(E85)</f>
        <v>1421.2</v>
      </c>
      <c r="F84" s="1380">
        <f>SUM(F85)</f>
        <v>1421.2</v>
      </c>
      <c r="G84" s="1487"/>
      <c r="H84" s="11"/>
      <c r="J84" s="55"/>
      <c r="K84" s="55"/>
      <c r="L84" s="55"/>
      <c r="M84" s="55"/>
      <c r="N84" s="55"/>
      <c r="O84" s="55"/>
      <c r="P84" s="55"/>
      <c r="Q84" s="55"/>
    </row>
    <row r="85" spans="1:17" ht="12.75" customHeight="1" x14ac:dyDescent="0.2">
      <c r="A85" s="359">
        <v>1146</v>
      </c>
      <c r="B85" s="772" t="s">
        <v>169</v>
      </c>
      <c r="C85" s="1381" t="s">
        <v>1293</v>
      </c>
      <c r="D85" s="1461" t="s">
        <v>1294</v>
      </c>
      <c r="E85" s="362">
        <v>1421.2</v>
      </c>
      <c r="F85" s="1349">
        <v>1421.2</v>
      </c>
      <c r="G85" s="26"/>
      <c r="H85" s="11"/>
      <c r="J85" s="55"/>
      <c r="K85" s="55"/>
      <c r="L85" s="55"/>
      <c r="M85" s="55"/>
      <c r="N85" s="55"/>
      <c r="O85" s="55"/>
      <c r="P85" s="55"/>
      <c r="Q85" s="55"/>
    </row>
    <row r="86" spans="1:17" x14ac:dyDescent="0.2">
      <c r="A86" s="394">
        <f>SUM(A87:A90)</f>
        <v>380</v>
      </c>
      <c r="B86" s="1489" t="s">
        <v>18</v>
      </c>
      <c r="C86" s="1490" t="s">
        <v>14</v>
      </c>
      <c r="D86" s="1491" t="s">
        <v>641</v>
      </c>
      <c r="E86" s="398">
        <f>SUM(E87:E90)</f>
        <v>430</v>
      </c>
      <c r="F86" s="399">
        <f>SUM(F87:F90)</f>
        <v>430</v>
      </c>
      <c r="G86" s="328"/>
      <c r="H86" s="11"/>
      <c r="J86" s="55"/>
      <c r="K86" s="55"/>
      <c r="L86" s="55"/>
      <c r="M86" s="55"/>
      <c r="N86" s="55"/>
      <c r="O86" s="55"/>
      <c r="P86" s="55"/>
      <c r="Q86" s="55"/>
    </row>
    <row r="87" spans="1:17" ht="22.5" x14ac:dyDescent="0.2">
      <c r="A87" s="409">
        <v>150</v>
      </c>
      <c r="B87" s="1492" t="s">
        <v>18</v>
      </c>
      <c r="C87" s="1015" t="s">
        <v>1295</v>
      </c>
      <c r="D87" s="1493" t="s">
        <v>1296</v>
      </c>
      <c r="E87" s="410">
        <v>150</v>
      </c>
      <c r="F87" s="411">
        <v>150</v>
      </c>
      <c r="G87" s="26"/>
      <c r="H87" s="11"/>
      <c r="J87" s="55"/>
      <c r="K87" s="55"/>
      <c r="L87" s="55"/>
      <c r="M87" s="55"/>
      <c r="N87" s="55"/>
      <c r="O87" s="55"/>
      <c r="P87" s="55"/>
      <c r="Q87" s="55"/>
    </row>
    <row r="88" spans="1:17" ht="22.5" x14ac:dyDescent="0.2">
      <c r="A88" s="409">
        <v>150</v>
      </c>
      <c r="B88" s="1494" t="s">
        <v>18</v>
      </c>
      <c r="C88" s="1015" t="s">
        <v>1297</v>
      </c>
      <c r="D88" s="1493" t="s">
        <v>1298</v>
      </c>
      <c r="E88" s="410">
        <v>150</v>
      </c>
      <c r="F88" s="411">
        <v>150</v>
      </c>
      <c r="G88" s="26"/>
      <c r="H88" s="11"/>
      <c r="J88" s="55"/>
      <c r="K88" s="55"/>
      <c r="L88" s="55"/>
      <c r="M88" s="55"/>
      <c r="N88" s="55"/>
      <c r="O88" s="55"/>
      <c r="P88" s="55"/>
      <c r="Q88" s="55"/>
    </row>
    <row r="89" spans="1:17" ht="22.5" x14ac:dyDescent="0.2">
      <c r="A89" s="409">
        <v>80</v>
      </c>
      <c r="B89" s="1494" t="s">
        <v>18</v>
      </c>
      <c r="C89" s="1015" t="s">
        <v>1299</v>
      </c>
      <c r="D89" s="1493" t="s">
        <v>1300</v>
      </c>
      <c r="E89" s="410">
        <v>80</v>
      </c>
      <c r="F89" s="411">
        <v>80</v>
      </c>
      <c r="G89" s="26"/>
      <c r="H89" s="11"/>
      <c r="J89" s="55"/>
      <c r="K89" s="55"/>
      <c r="L89" s="55"/>
      <c r="M89" s="55"/>
      <c r="N89" s="55"/>
      <c r="O89" s="55"/>
      <c r="P89" s="55"/>
      <c r="Q89" s="55"/>
    </row>
    <row r="90" spans="1:17" ht="12" thickBot="1" x14ac:dyDescent="0.25">
      <c r="A90" s="1423">
        <v>0</v>
      </c>
      <c r="B90" s="1495" t="s">
        <v>18</v>
      </c>
      <c r="C90" s="1496" t="s">
        <v>1301</v>
      </c>
      <c r="D90" s="1497" t="s">
        <v>1302</v>
      </c>
      <c r="E90" s="1238">
        <v>50</v>
      </c>
      <c r="F90" s="1498">
        <v>50</v>
      </c>
      <c r="G90" s="1499"/>
      <c r="H90" s="11"/>
      <c r="J90" s="55"/>
      <c r="K90" s="55"/>
      <c r="L90" s="55"/>
      <c r="M90" s="55"/>
      <c r="N90" s="55"/>
      <c r="O90" s="55"/>
      <c r="P90" s="55"/>
      <c r="Q90" s="55"/>
    </row>
    <row r="91" spans="1:17" x14ac:dyDescent="0.2">
      <c r="C91" s="623"/>
      <c r="D91" s="623"/>
      <c r="E91" s="623"/>
      <c r="F91" s="623"/>
      <c r="G91" s="623"/>
      <c r="J91" s="55"/>
      <c r="K91" s="55"/>
      <c r="L91" s="55"/>
      <c r="M91" s="55"/>
      <c r="N91" s="55"/>
      <c r="O91" s="55"/>
      <c r="P91" s="55"/>
      <c r="Q91" s="55"/>
    </row>
    <row r="92" spans="1:17" ht="8.25" customHeight="1" x14ac:dyDescent="0.2">
      <c r="J92" s="55"/>
      <c r="K92" s="55"/>
      <c r="L92" s="55"/>
      <c r="M92" s="55"/>
      <c r="N92" s="55"/>
      <c r="O92" s="55"/>
      <c r="P92" s="55"/>
      <c r="Q92" s="55"/>
    </row>
    <row r="93" spans="1:17" ht="18.75" customHeight="1" x14ac:dyDescent="0.2">
      <c r="B93" s="51" t="s">
        <v>1303</v>
      </c>
      <c r="C93" s="51"/>
      <c r="D93" s="51"/>
      <c r="E93" s="51"/>
      <c r="F93" s="51"/>
      <c r="G93" s="51"/>
      <c r="H93" s="1454"/>
      <c r="J93" s="55"/>
      <c r="K93" s="55"/>
      <c r="L93" s="55"/>
      <c r="M93" s="55"/>
      <c r="N93" s="55"/>
      <c r="O93" s="55"/>
      <c r="P93" s="55"/>
      <c r="Q93" s="55"/>
    </row>
    <row r="94" spans="1:17" ht="12" thickBot="1" x14ac:dyDescent="0.25">
      <c r="B94" s="5"/>
      <c r="C94" s="5"/>
      <c r="D94" s="5"/>
      <c r="E94" s="23"/>
      <c r="F94" s="23"/>
      <c r="G94" s="23" t="s">
        <v>12</v>
      </c>
      <c r="H94" s="29"/>
      <c r="J94" s="55"/>
      <c r="K94" s="55"/>
      <c r="L94" s="55"/>
      <c r="M94" s="55"/>
      <c r="N94" s="55"/>
      <c r="O94" s="55"/>
      <c r="P94" s="55"/>
      <c r="Q94" s="55"/>
    </row>
    <row r="95" spans="1:17" ht="18.75" thickBot="1" x14ac:dyDescent="0.25">
      <c r="A95" s="636" t="s">
        <v>60</v>
      </c>
      <c r="B95" s="195" t="s">
        <v>13</v>
      </c>
      <c r="C95" s="196" t="s">
        <v>1304</v>
      </c>
      <c r="D95" s="194" t="s">
        <v>287</v>
      </c>
      <c r="E95" s="197" t="s">
        <v>142</v>
      </c>
      <c r="F95" s="1434" t="s">
        <v>59</v>
      </c>
      <c r="G95" s="448" t="s">
        <v>22</v>
      </c>
      <c r="H95" s="11"/>
      <c r="J95" s="55"/>
      <c r="K95" s="55"/>
      <c r="L95" s="55"/>
      <c r="M95" s="55"/>
      <c r="N95" s="55"/>
      <c r="O95" s="55"/>
      <c r="P95" s="55"/>
      <c r="Q95" s="55"/>
    </row>
    <row r="96" spans="1:17" s="507" customFormat="1" ht="14.25" customHeight="1" thickBot="1" x14ac:dyDescent="0.25">
      <c r="A96" s="34">
        <v>3174</v>
      </c>
      <c r="B96" s="36" t="s">
        <v>17</v>
      </c>
      <c r="C96" s="35" t="s">
        <v>15</v>
      </c>
      <c r="D96" s="32" t="s">
        <v>19</v>
      </c>
      <c r="E96" s="205">
        <f>SUM(E97,E102,E111)</f>
        <v>3774</v>
      </c>
      <c r="F96" s="207">
        <f>SUM(F97,F102,F111)</f>
        <v>3774</v>
      </c>
      <c r="G96" s="1335" t="s">
        <v>14</v>
      </c>
      <c r="H96" s="286"/>
      <c r="I96" s="287"/>
      <c r="J96" s="286"/>
      <c r="K96" s="286"/>
      <c r="L96" s="286"/>
      <c r="M96" s="286"/>
      <c r="N96" s="286"/>
      <c r="O96" s="286"/>
      <c r="P96" s="286"/>
      <c r="Q96" s="286"/>
    </row>
    <row r="97" spans="1:18" s="507" customFormat="1" ht="12" customHeight="1" x14ac:dyDescent="0.2">
      <c r="A97" s="1455">
        <f>SUM(A98:A101)</f>
        <v>700</v>
      </c>
      <c r="B97" s="1500" t="s">
        <v>17</v>
      </c>
      <c r="C97" s="1457" t="s">
        <v>14</v>
      </c>
      <c r="D97" s="1501" t="s">
        <v>1231</v>
      </c>
      <c r="E97" s="1502">
        <f>SUM(E98:E101)</f>
        <v>1500</v>
      </c>
      <c r="F97" s="1503">
        <f>SUM(F98:F101)</f>
        <v>1500</v>
      </c>
      <c r="G97" s="877"/>
      <c r="H97" s="286"/>
      <c r="I97" s="286"/>
      <c r="J97" s="286"/>
      <c r="K97" s="1504"/>
      <c r="L97" s="1504"/>
      <c r="M97" s="1504"/>
      <c r="N97" s="286"/>
      <c r="O97" s="286"/>
      <c r="P97" s="286"/>
      <c r="Q97" s="286"/>
    </row>
    <row r="98" spans="1:18" s="507" customFormat="1" ht="12" customHeight="1" x14ac:dyDescent="0.2">
      <c r="A98" s="359">
        <v>300</v>
      </c>
      <c r="B98" s="772" t="s">
        <v>17</v>
      </c>
      <c r="C98" s="1381" t="s">
        <v>1305</v>
      </c>
      <c r="D98" s="1505" t="s">
        <v>1306</v>
      </c>
      <c r="E98" s="1506">
        <v>300</v>
      </c>
      <c r="F98" s="1507">
        <v>300</v>
      </c>
      <c r="G98" s="880"/>
      <c r="H98" s="286"/>
      <c r="I98" s="286"/>
      <c r="J98" s="286"/>
      <c r="K98" s="1504"/>
      <c r="L98" s="1504"/>
      <c r="M98" s="1504"/>
      <c r="N98" s="286"/>
      <c r="O98" s="286"/>
      <c r="P98" s="286"/>
      <c r="Q98" s="286"/>
    </row>
    <row r="99" spans="1:18" s="507" customFormat="1" ht="12" customHeight="1" x14ac:dyDescent="0.2">
      <c r="A99" s="359">
        <v>300</v>
      </c>
      <c r="B99" s="772" t="s">
        <v>17</v>
      </c>
      <c r="C99" s="1381" t="s">
        <v>1307</v>
      </c>
      <c r="D99" s="1505" t="s">
        <v>1308</v>
      </c>
      <c r="E99" s="1506">
        <v>300</v>
      </c>
      <c r="F99" s="1507">
        <v>300</v>
      </c>
      <c r="G99" s="1032"/>
      <c r="H99" s="286"/>
      <c r="I99" s="286"/>
      <c r="J99" s="286"/>
      <c r="K99" s="1504"/>
      <c r="L99" s="1504"/>
      <c r="M99" s="1504"/>
      <c r="N99" s="286"/>
      <c r="O99" s="286"/>
      <c r="P99" s="286"/>
      <c r="Q99" s="286"/>
    </row>
    <row r="100" spans="1:18" s="507" customFormat="1" ht="12" customHeight="1" x14ac:dyDescent="0.2">
      <c r="A100" s="1353">
        <v>100</v>
      </c>
      <c r="B100" s="1473" t="s">
        <v>17</v>
      </c>
      <c r="C100" s="1474" t="s">
        <v>1309</v>
      </c>
      <c r="D100" s="1508" t="s">
        <v>1310</v>
      </c>
      <c r="E100" s="1509">
        <v>100</v>
      </c>
      <c r="F100" s="1510">
        <v>100</v>
      </c>
      <c r="G100" s="1511"/>
      <c r="H100" s="286"/>
      <c r="I100" s="286"/>
      <c r="J100" s="286"/>
      <c r="K100" s="1504"/>
      <c r="L100" s="1504"/>
      <c r="M100" s="1504"/>
      <c r="N100" s="286"/>
      <c r="O100" s="286"/>
      <c r="P100" s="286"/>
      <c r="Q100" s="286"/>
    </row>
    <row r="101" spans="1:18" s="507" customFormat="1" ht="22.5" x14ac:dyDescent="0.2">
      <c r="A101" s="1512">
        <v>0</v>
      </c>
      <c r="B101" s="1513" t="s">
        <v>17</v>
      </c>
      <c r="C101" s="1474" t="s">
        <v>1311</v>
      </c>
      <c r="D101" s="1514" t="s">
        <v>1312</v>
      </c>
      <c r="E101" s="1515">
        <v>800</v>
      </c>
      <c r="F101" s="1516">
        <v>800</v>
      </c>
      <c r="G101" s="1511"/>
      <c r="H101" s="286"/>
      <c r="I101" s="286"/>
      <c r="J101" s="286"/>
      <c r="K101" s="1504"/>
      <c r="L101" s="1504"/>
      <c r="M101" s="1504"/>
      <c r="N101" s="286"/>
      <c r="O101" s="286"/>
      <c r="P101" s="286"/>
      <c r="Q101" s="286"/>
    </row>
    <row r="102" spans="1:18" s="507" customFormat="1" ht="12" customHeight="1" x14ac:dyDescent="0.2">
      <c r="A102" s="1464">
        <f>SUM(A103:A110)</f>
        <v>974</v>
      </c>
      <c r="B102" s="1465" t="s">
        <v>17</v>
      </c>
      <c r="C102" s="1466" t="s">
        <v>14</v>
      </c>
      <c r="D102" s="1517" t="s">
        <v>1224</v>
      </c>
      <c r="E102" s="1518">
        <f>SUM(E103:E110)</f>
        <v>574</v>
      </c>
      <c r="F102" s="1519">
        <f>SUM(F103:F110)</f>
        <v>574</v>
      </c>
      <c r="G102" s="1520"/>
      <c r="H102" s="286"/>
      <c r="I102" s="286"/>
      <c r="J102" s="286"/>
      <c r="K102" s="1504"/>
      <c r="L102" s="1504"/>
      <c r="M102" s="1504"/>
      <c r="N102" s="286"/>
      <c r="O102" s="286"/>
      <c r="P102" s="286"/>
      <c r="Q102" s="286"/>
    </row>
    <row r="103" spans="1:18" s="507" customFormat="1" ht="22.5" x14ac:dyDescent="0.2">
      <c r="A103" s="359">
        <v>104</v>
      </c>
      <c r="B103" s="772" t="s">
        <v>17</v>
      </c>
      <c r="C103" s="1381" t="s">
        <v>1313</v>
      </c>
      <c r="D103" s="314" t="s">
        <v>1314</v>
      </c>
      <c r="E103" s="1506">
        <v>104</v>
      </c>
      <c r="F103" s="1507">
        <v>104</v>
      </c>
      <c r="G103" s="1032"/>
      <c r="H103" s="286"/>
      <c r="I103" s="286"/>
      <c r="J103" s="286"/>
      <c r="K103" s="1504"/>
      <c r="L103" s="1504"/>
      <c r="M103" s="1504"/>
      <c r="N103" s="286"/>
      <c r="O103" s="286"/>
      <c r="P103" s="286"/>
      <c r="Q103" s="286"/>
    </row>
    <row r="104" spans="1:18" s="507" customFormat="1" ht="12" customHeight="1" x14ac:dyDescent="0.2">
      <c r="A104" s="1521">
        <v>120</v>
      </c>
      <c r="B104" s="1522" t="s">
        <v>17</v>
      </c>
      <c r="C104" s="1015" t="s">
        <v>1315</v>
      </c>
      <c r="D104" s="1523" t="s">
        <v>1316</v>
      </c>
      <c r="E104" s="1524">
        <v>120</v>
      </c>
      <c r="F104" s="1525">
        <v>120</v>
      </c>
      <c r="G104" s="1526"/>
      <c r="H104" s="286"/>
      <c r="I104" s="286"/>
      <c r="J104" s="286"/>
      <c r="K104" s="1504"/>
      <c r="L104" s="1504"/>
      <c r="M104" s="1504"/>
      <c r="N104" s="286"/>
      <c r="O104" s="286"/>
      <c r="P104" s="286"/>
      <c r="Q104" s="286"/>
    </row>
    <row r="105" spans="1:18" s="507" customFormat="1" ht="12" customHeight="1" x14ac:dyDescent="0.2">
      <c r="A105" s="1521">
        <v>30</v>
      </c>
      <c r="B105" s="1522" t="s">
        <v>17</v>
      </c>
      <c r="C105" s="1015" t="s">
        <v>1317</v>
      </c>
      <c r="D105" s="1523" t="s">
        <v>1318</v>
      </c>
      <c r="E105" s="1524">
        <v>30</v>
      </c>
      <c r="F105" s="1525">
        <v>30</v>
      </c>
      <c r="G105" s="1527"/>
      <c r="H105" s="286"/>
      <c r="I105" s="286"/>
      <c r="J105" s="286"/>
      <c r="K105" s="1504"/>
      <c r="L105" s="1504"/>
      <c r="M105" s="1504"/>
      <c r="N105" s="286"/>
      <c r="O105" s="286"/>
      <c r="P105" s="286"/>
      <c r="Q105" s="286"/>
    </row>
    <row r="106" spans="1:18" s="507" customFormat="1" ht="12" customHeight="1" x14ac:dyDescent="0.2">
      <c r="A106" s="1521">
        <v>50</v>
      </c>
      <c r="B106" s="1522" t="s">
        <v>17</v>
      </c>
      <c r="C106" s="1015" t="s">
        <v>1319</v>
      </c>
      <c r="D106" s="1523" t="s">
        <v>1320</v>
      </c>
      <c r="E106" s="1524">
        <v>50</v>
      </c>
      <c r="F106" s="1525">
        <v>50</v>
      </c>
      <c r="G106" s="1527"/>
      <c r="H106" s="286"/>
      <c r="I106" s="286"/>
      <c r="J106" s="286"/>
      <c r="K106" s="1504"/>
      <c r="L106" s="1504"/>
      <c r="M106" s="1504"/>
      <c r="N106" s="286"/>
      <c r="O106" s="286"/>
      <c r="P106" s="286"/>
      <c r="Q106" s="286"/>
      <c r="R106" s="286"/>
    </row>
    <row r="107" spans="1:18" s="507" customFormat="1" ht="12" customHeight="1" x14ac:dyDescent="0.2">
      <c r="A107" s="1521">
        <v>50</v>
      </c>
      <c r="B107" s="1522" t="s">
        <v>17</v>
      </c>
      <c r="C107" s="1015" t="s">
        <v>1321</v>
      </c>
      <c r="D107" s="1528" t="s">
        <v>1322</v>
      </c>
      <c r="E107" s="1524">
        <v>50</v>
      </c>
      <c r="F107" s="1525">
        <v>50</v>
      </c>
      <c r="G107" s="1527"/>
      <c r="H107" s="286"/>
      <c r="I107" s="286"/>
      <c r="J107" s="286"/>
      <c r="K107" s="1504"/>
      <c r="L107" s="1504"/>
      <c r="M107" s="1504"/>
      <c r="N107" s="286"/>
      <c r="O107" s="286"/>
      <c r="P107" s="286"/>
      <c r="Q107" s="286"/>
      <c r="R107" s="286"/>
    </row>
    <row r="108" spans="1:18" s="507" customFormat="1" ht="12" customHeight="1" x14ac:dyDescent="0.2">
      <c r="A108" s="1521">
        <v>250</v>
      </c>
      <c r="B108" s="1522" t="s">
        <v>17</v>
      </c>
      <c r="C108" s="1015" t="s">
        <v>1323</v>
      </c>
      <c r="D108" s="1523" t="s">
        <v>1157</v>
      </c>
      <c r="E108" s="1524">
        <v>0</v>
      </c>
      <c r="F108" s="1525">
        <v>0</v>
      </c>
      <c r="G108" s="1529"/>
      <c r="H108" s="286"/>
      <c r="I108" s="286"/>
      <c r="J108" s="286"/>
      <c r="K108" s="1504"/>
      <c r="L108" s="1504"/>
      <c r="M108" s="1504"/>
      <c r="N108" s="286"/>
      <c r="O108" s="286"/>
      <c r="P108" s="286"/>
      <c r="Q108" s="286"/>
      <c r="R108" s="286"/>
    </row>
    <row r="109" spans="1:18" s="507" customFormat="1" ht="12" customHeight="1" x14ac:dyDescent="0.2">
      <c r="A109" s="1530">
        <v>250</v>
      </c>
      <c r="B109" s="1531" t="s">
        <v>17</v>
      </c>
      <c r="C109" s="1015" t="s">
        <v>1324</v>
      </c>
      <c r="D109" s="1532" t="s">
        <v>1159</v>
      </c>
      <c r="E109" s="1533">
        <v>0</v>
      </c>
      <c r="F109" s="1534">
        <v>0</v>
      </c>
      <c r="G109" s="1535"/>
      <c r="H109" s="286"/>
      <c r="I109" s="286"/>
      <c r="J109" s="286"/>
      <c r="K109" s="1504"/>
      <c r="L109" s="1504"/>
      <c r="M109" s="1504"/>
      <c r="N109" s="286"/>
      <c r="O109" s="286"/>
      <c r="P109" s="286"/>
      <c r="Q109" s="286"/>
      <c r="R109" s="286"/>
    </row>
    <row r="110" spans="1:18" s="507" customFormat="1" ht="12" customHeight="1" x14ac:dyDescent="0.2">
      <c r="A110" s="1521">
        <v>120</v>
      </c>
      <c r="B110" s="1522" t="s">
        <v>17</v>
      </c>
      <c r="C110" s="1536" t="s">
        <v>1325</v>
      </c>
      <c r="D110" s="1523" t="s">
        <v>1326</v>
      </c>
      <c r="E110" s="1524">
        <v>220</v>
      </c>
      <c r="F110" s="1525">
        <v>220</v>
      </c>
      <c r="G110" s="1537"/>
      <c r="H110" s="286"/>
      <c r="I110" s="286"/>
      <c r="J110" s="286"/>
      <c r="K110" s="1504"/>
      <c r="L110" s="1504"/>
      <c r="M110" s="1504"/>
      <c r="N110" s="286"/>
      <c r="O110" s="286"/>
      <c r="P110" s="286"/>
      <c r="Q110" s="286"/>
      <c r="R110" s="286"/>
    </row>
    <row r="111" spans="1:18" s="507" customFormat="1" ht="12" customHeight="1" x14ac:dyDescent="0.2">
      <c r="A111" s="1464">
        <f>SUM(A112:A112)</f>
        <v>1500</v>
      </c>
      <c r="B111" s="1469" t="s">
        <v>17</v>
      </c>
      <c r="C111" s="1377" t="s">
        <v>14</v>
      </c>
      <c r="D111" s="1378" t="s">
        <v>1274</v>
      </c>
      <c r="E111" s="1518">
        <f>SUM(E112:E113)</f>
        <v>1700</v>
      </c>
      <c r="F111" s="1519">
        <f>SUM(F112:F113)</f>
        <v>1700</v>
      </c>
      <c r="G111" s="880"/>
      <c r="H111" s="286"/>
      <c r="I111" s="286"/>
      <c r="J111" s="286"/>
      <c r="K111" s="1504"/>
      <c r="L111" s="1504"/>
      <c r="M111" s="1504"/>
      <c r="N111" s="286"/>
      <c r="O111" s="286"/>
      <c r="P111" s="286"/>
      <c r="Q111" s="286"/>
      <c r="R111" s="286"/>
    </row>
    <row r="112" spans="1:18" s="507" customFormat="1" ht="12" customHeight="1" x14ac:dyDescent="0.2">
      <c r="A112" s="1530">
        <v>1500</v>
      </c>
      <c r="B112" s="1538" t="s">
        <v>17</v>
      </c>
      <c r="C112" s="1015" t="s">
        <v>1327</v>
      </c>
      <c r="D112" s="1539" t="s">
        <v>1328</v>
      </c>
      <c r="E112" s="1533">
        <v>1500</v>
      </c>
      <c r="F112" s="1534">
        <v>1500</v>
      </c>
      <c r="G112" s="1540"/>
      <c r="H112" s="286"/>
      <c r="I112" s="286"/>
      <c r="J112" s="286"/>
      <c r="K112" s="1504"/>
      <c r="L112" s="1504"/>
      <c r="M112" s="1541"/>
      <c r="N112" s="286"/>
      <c r="O112" s="286"/>
      <c r="P112" s="286"/>
      <c r="Q112" s="286"/>
      <c r="R112" s="286"/>
    </row>
    <row r="113" spans="1:19" s="507" customFormat="1" ht="12" customHeight="1" thickBot="1" x14ac:dyDescent="0.25">
      <c r="A113" s="1542">
        <v>0</v>
      </c>
      <c r="B113" s="1543" t="s">
        <v>17</v>
      </c>
      <c r="C113" s="1544" t="s">
        <v>1329</v>
      </c>
      <c r="D113" s="1545" t="s">
        <v>1330</v>
      </c>
      <c r="E113" s="2725">
        <v>200</v>
      </c>
      <c r="F113" s="1546">
        <v>200</v>
      </c>
      <c r="G113" s="1547"/>
      <c r="H113" s="286"/>
      <c r="I113" s="286"/>
      <c r="J113" s="286"/>
      <c r="K113" s="1504"/>
      <c r="L113" s="1504"/>
      <c r="M113" s="1504"/>
      <c r="N113" s="286"/>
      <c r="O113" s="286"/>
      <c r="P113" s="286"/>
      <c r="Q113" s="286"/>
      <c r="R113" s="286"/>
    </row>
    <row r="114" spans="1:19" ht="11.25" customHeight="1" x14ac:dyDescent="0.25">
      <c r="C114" s="623"/>
      <c r="D114" s="623"/>
      <c r="E114" s="623"/>
      <c r="F114" s="623"/>
      <c r="G114" s="623"/>
      <c r="I114" s="55"/>
      <c r="J114" s="55"/>
      <c r="K114" s="174"/>
      <c r="L114" s="174"/>
      <c r="M114" s="174"/>
      <c r="N114" s="55"/>
      <c r="O114" s="55"/>
      <c r="P114" s="55"/>
      <c r="Q114" s="55"/>
      <c r="R114" s="55"/>
      <c r="S114" s="55"/>
    </row>
    <row r="115" spans="1:19" ht="6" customHeight="1" x14ac:dyDescent="0.25">
      <c r="C115" s="623"/>
      <c r="D115" s="623"/>
      <c r="E115" s="623"/>
      <c r="F115" s="623"/>
      <c r="G115" s="623"/>
      <c r="I115" s="55"/>
      <c r="J115" s="55"/>
      <c r="K115" s="174"/>
      <c r="L115" s="174"/>
      <c r="M115" s="174"/>
      <c r="N115" s="55"/>
      <c r="O115" s="55"/>
      <c r="P115" s="55"/>
      <c r="Q115" s="55"/>
      <c r="R115" s="55"/>
      <c r="S115" s="55"/>
    </row>
    <row r="116" spans="1:19" ht="18.75" customHeight="1" x14ac:dyDescent="0.25">
      <c r="B116" s="963" t="s">
        <v>1331</v>
      </c>
      <c r="C116" s="963"/>
      <c r="D116" s="963"/>
      <c r="E116" s="963"/>
      <c r="F116" s="963"/>
      <c r="G116" s="963"/>
      <c r="H116" s="1548"/>
      <c r="I116" s="55"/>
      <c r="J116" s="55"/>
      <c r="K116" s="174"/>
      <c r="L116" s="174"/>
      <c r="M116" s="174"/>
      <c r="N116" s="55"/>
      <c r="O116" s="55"/>
      <c r="P116" s="55"/>
      <c r="Q116" s="55"/>
      <c r="R116" s="55"/>
      <c r="S116" s="55"/>
    </row>
    <row r="117" spans="1:19" ht="15.75" thickBot="1" x14ac:dyDescent="0.3">
      <c r="B117" s="1419"/>
      <c r="C117" s="1419"/>
      <c r="D117" s="1419"/>
      <c r="E117" s="1549"/>
      <c r="F117" s="1549"/>
      <c r="G117" s="1549" t="s">
        <v>12</v>
      </c>
      <c r="H117" s="1550"/>
      <c r="I117" s="55"/>
      <c r="J117" s="55"/>
      <c r="K117" s="174"/>
      <c r="L117" s="174"/>
      <c r="M117" s="174"/>
      <c r="N117" s="55"/>
      <c r="O117" s="55"/>
      <c r="P117" s="55"/>
      <c r="Q117" s="55"/>
      <c r="R117" s="55"/>
      <c r="S117" s="55"/>
    </row>
    <row r="118" spans="1:19" ht="18.75" thickBot="1" x14ac:dyDescent="0.3">
      <c r="A118" s="200" t="s">
        <v>60</v>
      </c>
      <c r="B118" s="1629" t="s">
        <v>16</v>
      </c>
      <c r="C118" s="204" t="s">
        <v>1332</v>
      </c>
      <c r="D118" s="199" t="s">
        <v>21</v>
      </c>
      <c r="E118" s="197" t="s">
        <v>142</v>
      </c>
      <c r="F118" s="198" t="s">
        <v>59</v>
      </c>
      <c r="G118" s="193" t="s">
        <v>22</v>
      </c>
      <c r="H118" s="55"/>
      <c r="I118" s="55"/>
      <c r="J118" s="55"/>
      <c r="K118" s="174"/>
      <c r="L118" s="174"/>
      <c r="M118" s="1551"/>
      <c r="N118" s="55"/>
      <c r="O118" s="55"/>
      <c r="P118" s="55"/>
      <c r="Q118" s="55"/>
      <c r="R118" s="55"/>
    </row>
    <row r="119" spans="1:19" s="507" customFormat="1" ht="15" customHeight="1" thickBot="1" x14ac:dyDescent="0.25">
      <c r="A119" s="349">
        <f>A121</f>
        <v>400</v>
      </c>
      <c r="B119" s="1552" t="s">
        <v>17</v>
      </c>
      <c r="C119" s="851" t="s">
        <v>15</v>
      </c>
      <c r="D119" s="351" t="s">
        <v>19</v>
      </c>
      <c r="E119" s="34">
        <f>E120</f>
        <v>0</v>
      </c>
      <c r="F119" s="349">
        <v>0</v>
      </c>
      <c r="G119" s="1553" t="s">
        <v>14</v>
      </c>
      <c r="H119" s="286"/>
      <c r="I119" s="286"/>
      <c r="J119" s="286"/>
      <c r="K119" s="286"/>
      <c r="L119" s="286"/>
      <c r="M119" s="286"/>
      <c r="N119" s="286"/>
      <c r="O119" s="286"/>
      <c r="P119" s="286"/>
      <c r="Q119" s="286"/>
      <c r="R119" s="286"/>
    </row>
    <row r="120" spans="1:19" x14ac:dyDescent="0.2">
      <c r="A120" s="1554"/>
      <c r="B120" s="1555" t="s">
        <v>14</v>
      </c>
      <c r="C120" s="1556" t="s">
        <v>14</v>
      </c>
      <c r="D120" s="1557" t="s">
        <v>10</v>
      </c>
      <c r="E120" s="1558">
        <f>E121</f>
        <v>0</v>
      </c>
      <c r="F120" s="1559">
        <v>0</v>
      </c>
      <c r="G120" s="1560"/>
      <c r="H120" s="55"/>
      <c r="I120" s="55"/>
      <c r="J120" s="55"/>
      <c r="K120" s="55"/>
      <c r="L120" s="55"/>
      <c r="M120" s="55"/>
      <c r="N120" s="55"/>
      <c r="O120" s="55"/>
      <c r="P120" s="55"/>
      <c r="Q120" s="55"/>
    </row>
    <row r="121" spans="1:19" ht="12" thickBot="1" x14ac:dyDescent="0.25">
      <c r="A121" s="529">
        <v>400</v>
      </c>
      <c r="B121" s="829" t="s">
        <v>17</v>
      </c>
      <c r="C121" s="1050" t="s">
        <v>1333</v>
      </c>
      <c r="D121" s="80" t="s">
        <v>1334</v>
      </c>
      <c r="E121" s="1052">
        <v>0</v>
      </c>
      <c r="F121" s="1053">
        <v>0</v>
      </c>
      <c r="G121" s="1240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</row>
    <row r="122" spans="1:19" x14ac:dyDescent="0.2"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</row>
    <row r="123" spans="1:19" ht="9" customHeight="1" x14ac:dyDescent="0.2"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</row>
    <row r="124" spans="1:19" ht="18.75" customHeight="1" x14ac:dyDescent="0.2">
      <c r="B124" s="51" t="s">
        <v>1335</v>
      </c>
      <c r="C124" s="51"/>
      <c r="D124" s="51"/>
      <c r="E124" s="51"/>
      <c r="F124" s="51"/>
      <c r="G124" s="51"/>
      <c r="H124" s="999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</row>
    <row r="125" spans="1:19" ht="12" thickBot="1" x14ac:dyDescent="0.25">
      <c r="B125" s="5"/>
      <c r="C125" s="5"/>
      <c r="D125" s="5"/>
      <c r="E125" s="7"/>
      <c r="F125" s="7"/>
      <c r="G125" s="7" t="s">
        <v>12</v>
      </c>
      <c r="H125" s="534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</row>
    <row r="126" spans="1:19" ht="18.75" thickBot="1" x14ac:dyDescent="0.25">
      <c r="A126" s="200" t="s">
        <v>60</v>
      </c>
      <c r="B126" s="203" t="s">
        <v>16</v>
      </c>
      <c r="C126" s="1630" t="s">
        <v>1336</v>
      </c>
      <c r="D126" s="1631" t="s">
        <v>1337</v>
      </c>
      <c r="E126" s="197" t="s">
        <v>142</v>
      </c>
      <c r="F126" s="198" t="s">
        <v>59</v>
      </c>
      <c r="G126" s="193" t="s">
        <v>22</v>
      </c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</row>
    <row r="127" spans="1:19" ht="14.25" customHeight="1" thickBot="1" x14ac:dyDescent="0.25">
      <c r="A127" s="34">
        <f>0</f>
        <v>0</v>
      </c>
      <c r="B127" s="39" t="s">
        <v>17</v>
      </c>
      <c r="C127" s="33" t="s">
        <v>15</v>
      </c>
      <c r="D127" s="32" t="s">
        <v>19</v>
      </c>
      <c r="E127" s="34">
        <f>SUM(E128:E128)</f>
        <v>150</v>
      </c>
      <c r="F127" s="34">
        <f>SUM(F128:F128)</f>
        <v>150</v>
      </c>
      <c r="G127" s="31" t="s">
        <v>14</v>
      </c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</row>
    <row r="128" spans="1:19" ht="34.5" thickBot="1" x14ac:dyDescent="0.25">
      <c r="A128" s="727">
        <v>0</v>
      </c>
      <c r="B128" s="1561" t="s">
        <v>17</v>
      </c>
      <c r="C128" s="1562" t="s">
        <v>1338</v>
      </c>
      <c r="D128" s="1563" t="s">
        <v>1339</v>
      </c>
      <c r="E128" s="1564">
        <v>150</v>
      </c>
      <c r="F128" s="1565">
        <v>150</v>
      </c>
      <c r="G128" s="1566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</row>
    <row r="129" spans="1:19" s="55" customFormat="1" x14ac:dyDescent="0.2">
      <c r="A129" s="76"/>
      <c r="B129" s="83"/>
      <c r="C129" s="97"/>
      <c r="D129" s="110"/>
      <c r="E129" s="653"/>
      <c r="F129" s="152"/>
      <c r="G129" s="76"/>
    </row>
    <row r="130" spans="1:19" ht="19.5" customHeight="1" x14ac:dyDescent="0.25">
      <c r="B130" s="385" t="s">
        <v>1340</v>
      </c>
      <c r="C130" s="385"/>
      <c r="D130" s="385"/>
      <c r="E130" s="385"/>
      <c r="F130" s="385"/>
      <c r="G130" s="385"/>
      <c r="H130" s="1407"/>
      <c r="J130" s="55"/>
      <c r="K130" s="55"/>
      <c r="L130" s="55"/>
      <c r="M130" s="55"/>
      <c r="N130" s="55"/>
      <c r="O130" s="55"/>
      <c r="P130" s="55"/>
      <c r="Q130" s="55"/>
    </row>
    <row r="131" spans="1:19" ht="10.5" customHeight="1" thickBot="1" x14ac:dyDescent="0.3">
      <c r="B131" s="2"/>
      <c r="C131" s="2"/>
      <c r="D131" s="2"/>
      <c r="E131" s="386"/>
      <c r="F131" s="386"/>
      <c r="G131" s="386" t="s">
        <v>12</v>
      </c>
      <c r="H131" s="387"/>
      <c r="J131" s="55"/>
      <c r="K131" s="55"/>
      <c r="L131" s="55"/>
      <c r="M131" s="55"/>
      <c r="N131" s="55"/>
      <c r="O131" s="55"/>
      <c r="P131" s="55"/>
      <c r="Q131" s="55"/>
    </row>
    <row r="132" spans="1:19" ht="18.75" thickBot="1" x14ac:dyDescent="0.25">
      <c r="A132" s="200" t="s">
        <v>60</v>
      </c>
      <c r="B132" s="195" t="s">
        <v>13</v>
      </c>
      <c r="C132" s="196" t="s">
        <v>1341</v>
      </c>
      <c r="D132" s="199" t="s">
        <v>323</v>
      </c>
      <c r="E132" s="197" t="s">
        <v>142</v>
      </c>
      <c r="F132" s="198" t="s">
        <v>59</v>
      </c>
      <c r="G132" s="193" t="s">
        <v>22</v>
      </c>
      <c r="H132" s="11"/>
      <c r="J132" s="55"/>
      <c r="K132" s="55"/>
      <c r="L132" s="55"/>
      <c r="M132" s="55"/>
      <c r="N132" s="55"/>
      <c r="O132" s="55"/>
      <c r="P132" s="55"/>
      <c r="Q132" s="55"/>
    </row>
    <row r="133" spans="1:19" ht="15" customHeight="1" thickBot="1" x14ac:dyDescent="0.25">
      <c r="A133" s="392">
        <f>A134</f>
        <v>4500</v>
      </c>
      <c r="B133" s="389" t="s">
        <v>324</v>
      </c>
      <c r="C133" s="390" t="s">
        <v>15</v>
      </c>
      <c r="D133" s="871" t="s">
        <v>326</v>
      </c>
      <c r="E133" s="392">
        <f>E134</f>
        <v>8000</v>
      </c>
      <c r="F133" s="392">
        <f>SUM(E134)</f>
        <v>8000</v>
      </c>
      <c r="G133" s="1567" t="s">
        <v>14</v>
      </c>
      <c r="H133" s="11"/>
      <c r="J133" s="55"/>
      <c r="K133" s="55"/>
      <c r="L133" s="55"/>
      <c r="M133" s="55"/>
      <c r="N133" s="55"/>
      <c r="O133" s="55"/>
      <c r="P133" s="55"/>
      <c r="Q133" s="55"/>
    </row>
    <row r="134" spans="1:19" x14ac:dyDescent="0.2">
      <c r="A134" s="872">
        <f>SUM(A135:A139)</f>
        <v>4500</v>
      </c>
      <c r="B134" s="1568" t="s">
        <v>17</v>
      </c>
      <c r="C134" s="1569" t="s">
        <v>14</v>
      </c>
      <c r="D134" s="1570" t="s">
        <v>1342</v>
      </c>
      <c r="E134" s="608">
        <f>SUM(E135:E139)</f>
        <v>8000</v>
      </c>
      <c r="F134" s="609">
        <f>SUM(F135:F139)</f>
        <v>8000</v>
      </c>
      <c r="G134" s="877"/>
      <c r="H134" s="11"/>
      <c r="J134" s="55"/>
      <c r="K134" s="55"/>
      <c r="L134" s="55"/>
      <c r="M134" s="55"/>
      <c r="N134" s="55"/>
      <c r="O134" s="55"/>
      <c r="P134" s="55"/>
      <c r="Q134" s="55"/>
    </row>
    <row r="135" spans="1:19" s="507" customFormat="1" x14ac:dyDescent="0.2">
      <c r="A135" s="409">
        <v>1500</v>
      </c>
      <c r="B135" s="403" t="s">
        <v>17</v>
      </c>
      <c r="C135" s="613" t="s">
        <v>1343</v>
      </c>
      <c r="D135" s="1366" t="s">
        <v>1344</v>
      </c>
      <c r="E135" s="410">
        <v>1500</v>
      </c>
      <c r="F135" s="411">
        <v>2000</v>
      </c>
      <c r="G135" s="880"/>
      <c r="J135" s="286"/>
      <c r="K135" s="286"/>
      <c r="L135" s="286"/>
      <c r="M135" s="286"/>
      <c r="N135" s="286"/>
      <c r="O135" s="286"/>
      <c r="P135" s="286"/>
      <c r="Q135" s="286"/>
    </row>
    <row r="136" spans="1:19" s="507" customFormat="1" x14ac:dyDescent="0.2">
      <c r="A136" s="409">
        <v>1500</v>
      </c>
      <c r="B136" s="403" t="s">
        <v>17</v>
      </c>
      <c r="C136" s="613" t="s">
        <v>1345</v>
      </c>
      <c r="D136" s="1366" t="s">
        <v>1346</v>
      </c>
      <c r="E136" s="410">
        <v>3500</v>
      </c>
      <c r="F136" s="411">
        <v>3000</v>
      </c>
      <c r="G136" s="1571"/>
      <c r="J136" s="286"/>
      <c r="K136" s="286"/>
      <c r="L136" s="286"/>
      <c r="M136" s="286"/>
      <c r="N136" s="286"/>
      <c r="O136" s="286"/>
      <c r="P136" s="286"/>
      <c r="Q136" s="286"/>
    </row>
    <row r="137" spans="1:19" s="507" customFormat="1" x14ac:dyDescent="0.2">
      <c r="A137" s="409">
        <v>0</v>
      </c>
      <c r="B137" s="403" t="s">
        <v>17</v>
      </c>
      <c r="C137" s="613" t="s">
        <v>1347</v>
      </c>
      <c r="D137" s="1366" t="s">
        <v>1348</v>
      </c>
      <c r="E137" s="410">
        <v>1500</v>
      </c>
      <c r="F137" s="411">
        <v>1500</v>
      </c>
      <c r="G137" s="1572"/>
      <c r="J137" s="286"/>
      <c r="K137" s="286"/>
      <c r="L137" s="286"/>
      <c r="M137" s="286"/>
      <c r="N137" s="286"/>
      <c r="O137" s="286"/>
      <c r="P137" s="286"/>
      <c r="Q137" s="286"/>
    </row>
    <row r="138" spans="1:19" s="507" customFormat="1" x14ac:dyDescent="0.2">
      <c r="A138" s="409">
        <v>400</v>
      </c>
      <c r="B138" s="403" t="s">
        <v>17</v>
      </c>
      <c r="C138" s="1003" t="s">
        <v>1349</v>
      </c>
      <c r="D138" s="1366" t="s">
        <v>1350</v>
      </c>
      <c r="E138" s="410">
        <v>400</v>
      </c>
      <c r="F138" s="411">
        <v>400</v>
      </c>
      <c r="G138" s="1571"/>
      <c r="J138" s="286"/>
      <c r="K138" s="286"/>
      <c r="L138" s="286"/>
      <c r="M138" s="286"/>
      <c r="N138" s="286"/>
      <c r="O138" s="286"/>
      <c r="P138" s="286"/>
      <c r="Q138" s="286"/>
    </row>
    <row r="139" spans="1:19" s="507" customFormat="1" ht="23.25" thickBot="1" x14ac:dyDescent="0.25">
      <c r="A139" s="1423">
        <v>1100</v>
      </c>
      <c r="B139" s="1235" t="s">
        <v>17</v>
      </c>
      <c r="C139" s="1050" t="s">
        <v>1351</v>
      </c>
      <c r="D139" s="1573" t="s">
        <v>1352</v>
      </c>
      <c r="E139" s="1238">
        <v>1100</v>
      </c>
      <c r="F139" s="1498">
        <v>1100</v>
      </c>
      <c r="G139" s="1574"/>
      <c r="J139" s="286"/>
      <c r="K139" s="286"/>
      <c r="L139" s="286"/>
      <c r="M139" s="286"/>
      <c r="N139" s="286"/>
      <c r="O139" s="286"/>
      <c r="P139" s="286"/>
      <c r="Q139" s="286"/>
    </row>
    <row r="140" spans="1:19" x14ac:dyDescent="0.2">
      <c r="J140" s="55"/>
      <c r="K140" s="55"/>
      <c r="L140" s="55"/>
      <c r="M140" s="55"/>
      <c r="N140" s="55"/>
      <c r="O140" s="55"/>
      <c r="P140" s="55"/>
      <c r="Q140" s="55"/>
    </row>
    <row r="141" spans="1:19" x14ac:dyDescent="0.2">
      <c r="J141" s="55"/>
      <c r="K141" s="55"/>
      <c r="L141" s="55"/>
      <c r="M141" s="55"/>
      <c r="N141" s="55"/>
      <c r="O141" s="55"/>
      <c r="P141" s="55"/>
      <c r="Q141" s="55"/>
    </row>
    <row r="142" spans="1:19" ht="18.75" customHeight="1" x14ac:dyDescent="0.25">
      <c r="B142" s="385" t="s">
        <v>1353</v>
      </c>
      <c r="C142" s="385"/>
      <c r="D142" s="385"/>
      <c r="E142" s="385"/>
      <c r="F142" s="385"/>
      <c r="G142" s="385"/>
      <c r="H142" s="1407"/>
      <c r="I142" s="55"/>
      <c r="J142" s="124"/>
      <c r="K142" s="55"/>
      <c r="L142" s="55"/>
      <c r="M142" s="55"/>
      <c r="N142" s="55"/>
      <c r="O142" s="55"/>
      <c r="P142" s="55"/>
      <c r="Q142" s="55"/>
      <c r="R142" s="55"/>
      <c r="S142" s="55"/>
    </row>
    <row r="143" spans="1:19" ht="12" thickBot="1" x14ac:dyDescent="0.25">
      <c r="B143" s="1575"/>
      <c r="C143" s="1575"/>
      <c r="D143" s="1575"/>
      <c r="E143" s="1576"/>
      <c r="F143" s="1576"/>
      <c r="G143" s="1576" t="s">
        <v>754</v>
      </c>
      <c r="H143" s="1575"/>
      <c r="J143" s="55"/>
      <c r="K143" s="55"/>
      <c r="L143" s="55"/>
      <c r="M143" s="55"/>
      <c r="N143" s="55"/>
      <c r="O143" s="55"/>
      <c r="P143" s="55"/>
      <c r="Q143" s="55"/>
      <c r="R143" s="55"/>
      <c r="S143" s="55"/>
    </row>
    <row r="144" spans="1:19" ht="18.75" thickBot="1" x14ac:dyDescent="0.25">
      <c r="A144" s="200" t="s">
        <v>60</v>
      </c>
      <c r="B144" s="1632" t="s">
        <v>13</v>
      </c>
      <c r="C144" s="1633" t="s">
        <v>1354</v>
      </c>
      <c r="D144" s="1634" t="s">
        <v>1355</v>
      </c>
      <c r="E144" s="197" t="s">
        <v>142</v>
      </c>
      <c r="F144" s="198" t="s">
        <v>59</v>
      </c>
      <c r="G144" s="193" t="s">
        <v>22</v>
      </c>
      <c r="H144" s="11"/>
      <c r="J144" s="55"/>
      <c r="K144" s="55"/>
      <c r="L144" s="55"/>
      <c r="M144" s="55"/>
      <c r="N144" s="55"/>
      <c r="O144" s="55"/>
      <c r="P144" s="55"/>
      <c r="Q144" s="55"/>
      <c r="R144" s="55"/>
    </row>
    <row r="145" spans="1:18" s="507" customFormat="1" ht="15" customHeight="1" thickBot="1" x14ac:dyDescent="0.25">
      <c r="A145" s="1577">
        <f>A146+A151</f>
        <v>10000</v>
      </c>
      <c r="B145" s="1578" t="s">
        <v>324</v>
      </c>
      <c r="C145" s="1579" t="s">
        <v>15</v>
      </c>
      <c r="D145" s="871" t="s">
        <v>326</v>
      </c>
      <c r="E145" s="1577">
        <f>SUM(E146,E149,E151)</f>
        <v>30000</v>
      </c>
      <c r="F145" s="1577">
        <f>SUM(F146,F149,F151)</f>
        <v>30000</v>
      </c>
      <c r="G145" s="1580" t="s">
        <v>14</v>
      </c>
      <c r="J145" s="286"/>
      <c r="K145" s="286"/>
      <c r="L145" s="286"/>
      <c r="M145" s="286"/>
      <c r="N145" s="286"/>
      <c r="O145" s="286"/>
      <c r="P145" s="286"/>
      <c r="Q145" s="286"/>
      <c r="R145" s="286"/>
    </row>
    <row r="146" spans="1:18" x14ac:dyDescent="0.2">
      <c r="A146" s="2885">
        <f>A147+A148</f>
        <v>10000</v>
      </c>
      <c r="B146" s="1581" t="s">
        <v>17</v>
      </c>
      <c r="C146" s="1582" t="s">
        <v>14</v>
      </c>
      <c r="D146" s="1583" t="s">
        <v>1356</v>
      </c>
      <c r="E146" s="1584">
        <f>SUM(E147,E148)</f>
        <v>10000</v>
      </c>
      <c r="F146" s="1585">
        <f>SUM(F147,F148)</f>
        <v>10000</v>
      </c>
      <c r="G146" s="1586" t="s">
        <v>14</v>
      </c>
      <c r="H146" s="11"/>
      <c r="J146" s="55"/>
      <c r="K146" s="55"/>
      <c r="L146" s="55"/>
      <c r="M146" s="55"/>
      <c r="N146" s="55"/>
      <c r="O146" s="55"/>
      <c r="P146" s="55"/>
      <c r="Q146" s="55"/>
      <c r="R146" s="55"/>
    </row>
    <row r="147" spans="1:18" ht="13.5" customHeight="1" x14ac:dyDescent="0.2">
      <c r="A147" s="1587">
        <v>5000</v>
      </c>
      <c r="B147" s="1588" t="s">
        <v>169</v>
      </c>
      <c r="C147" s="1589" t="s">
        <v>1357</v>
      </c>
      <c r="D147" s="1590" t="s">
        <v>1358</v>
      </c>
      <c r="E147" s="1591">
        <v>5000</v>
      </c>
      <c r="F147" s="1592">
        <v>5000</v>
      </c>
      <c r="G147" s="1593"/>
      <c r="H147" s="11"/>
      <c r="J147" s="55"/>
      <c r="K147" s="55"/>
      <c r="L147" s="55"/>
      <c r="M147" s="55"/>
      <c r="N147" s="55"/>
      <c r="O147" s="55"/>
      <c r="P147" s="55"/>
      <c r="Q147" s="55"/>
      <c r="R147" s="55"/>
    </row>
    <row r="148" spans="1:18" ht="12.75" customHeight="1" x14ac:dyDescent="0.2">
      <c r="A148" s="1594">
        <v>5000</v>
      </c>
      <c r="B148" s="1595" t="s">
        <v>169</v>
      </c>
      <c r="C148" s="1596" t="s">
        <v>1359</v>
      </c>
      <c r="D148" s="1597" t="s">
        <v>1360</v>
      </c>
      <c r="E148" s="1598">
        <v>5000</v>
      </c>
      <c r="F148" s="1599">
        <v>5000</v>
      </c>
      <c r="G148" s="1600"/>
      <c r="H148" s="11"/>
      <c r="J148" s="55"/>
      <c r="K148" s="55"/>
      <c r="L148" s="55"/>
      <c r="M148" s="55"/>
      <c r="N148" s="55"/>
      <c r="O148" s="55"/>
      <c r="P148" s="55"/>
      <c r="Q148" s="55"/>
      <c r="R148" s="55"/>
    </row>
    <row r="149" spans="1:18" ht="22.5" x14ac:dyDescent="0.2">
      <c r="A149" s="2886">
        <v>8000</v>
      </c>
      <c r="B149" s="1601" t="s">
        <v>17</v>
      </c>
      <c r="C149" s="1602" t="s">
        <v>14</v>
      </c>
      <c r="D149" s="1603" t="s">
        <v>1361</v>
      </c>
      <c r="E149" s="1604">
        <f>SUM(E150)</f>
        <v>5000</v>
      </c>
      <c r="F149" s="1605">
        <f>SUM(F150)</f>
        <v>5000</v>
      </c>
      <c r="G149" s="1606" t="s">
        <v>14</v>
      </c>
      <c r="H149" s="11"/>
      <c r="J149" s="55"/>
      <c r="K149" s="55"/>
      <c r="L149" s="55"/>
      <c r="M149" s="55"/>
      <c r="N149" s="55"/>
      <c r="O149" s="55"/>
      <c r="P149" s="55"/>
      <c r="Q149" s="55"/>
      <c r="R149" s="55"/>
    </row>
    <row r="150" spans="1:18" ht="12.75" customHeight="1" x14ac:dyDescent="0.2">
      <c r="A150" s="1587">
        <v>8000</v>
      </c>
      <c r="B150" s="2884" t="s">
        <v>17</v>
      </c>
      <c r="C150" s="1589" t="s">
        <v>1362</v>
      </c>
      <c r="D150" s="1590" t="s">
        <v>1363</v>
      </c>
      <c r="E150" s="1591">
        <v>5000</v>
      </c>
      <c r="F150" s="1592">
        <v>5000</v>
      </c>
      <c r="G150" s="1593"/>
      <c r="H150" s="11"/>
      <c r="J150" s="55"/>
      <c r="K150" s="55"/>
      <c r="L150" s="55"/>
      <c r="M150" s="55"/>
      <c r="N150" s="55"/>
      <c r="O150" s="55"/>
      <c r="P150" s="55"/>
      <c r="Q150" s="55"/>
      <c r="R150" s="55"/>
    </row>
    <row r="151" spans="1:18" ht="22.5" x14ac:dyDescent="0.2">
      <c r="A151" s="2886">
        <v>0</v>
      </c>
      <c r="B151" s="1601" t="s">
        <v>17</v>
      </c>
      <c r="C151" s="1602" t="s">
        <v>14</v>
      </c>
      <c r="D151" s="1603" t="s">
        <v>1364</v>
      </c>
      <c r="E151" s="1604">
        <f>SUM(E152)</f>
        <v>15000</v>
      </c>
      <c r="F151" s="1605">
        <f>SUM(F152)</f>
        <v>15000</v>
      </c>
      <c r="G151" s="1607" t="s">
        <v>14</v>
      </c>
      <c r="H151" s="11"/>
      <c r="J151" s="55"/>
      <c r="K151" s="55"/>
      <c r="L151" s="55"/>
      <c r="M151" s="55"/>
      <c r="N151" s="55"/>
      <c r="O151" s="55"/>
      <c r="P151" s="55"/>
      <c r="Q151" s="55"/>
      <c r="R151" s="55"/>
    </row>
    <row r="152" spans="1:18" ht="23.25" thickBot="1" x14ac:dyDescent="0.25">
      <c r="A152" s="1608">
        <v>0</v>
      </c>
      <c r="B152" s="1609" t="s">
        <v>17</v>
      </c>
      <c r="C152" s="1610" t="s">
        <v>1365</v>
      </c>
      <c r="D152" s="1611" t="s">
        <v>1366</v>
      </c>
      <c r="E152" s="1612">
        <v>15000</v>
      </c>
      <c r="F152" s="1613">
        <v>15000</v>
      </c>
      <c r="G152" s="1614"/>
      <c r="H152" s="11"/>
    </row>
    <row r="153" spans="1:18" x14ac:dyDescent="0.2">
      <c r="B153" s="1615"/>
      <c r="C153" s="1615"/>
      <c r="D153" s="1615"/>
      <c r="E153" s="1615"/>
      <c r="F153" s="1615"/>
      <c r="G153" s="1615"/>
      <c r="H153" s="1615"/>
    </row>
    <row r="154" spans="1:18" x14ac:dyDescent="0.2">
      <c r="B154" s="1616"/>
      <c r="C154" s="1616"/>
      <c r="D154" s="1617"/>
      <c r="E154" s="1618"/>
      <c r="F154" s="1618"/>
      <c r="G154" s="1618"/>
      <c r="H154" s="1619"/>
    </row>
    <row r="155" spans="1:18" ht="18.75" customHeight="1" x14ac:dyDescent="0.25">
      <c r="B155" s="385" t="s">
        <v>1367</v>
      </c>
      <c r="C155" s="385"/>
      <c r="D155" s="385"/>
      <c r="E155" s="385"/>
      <c r="F155" s="385"/>
      <c r="G155" s="385"/>
      <c r="H155" s="1407"/>
    </row>
    <row r="156" spans="1:18" ht="14.25" customHeight="1" thickBot="1" x14ac:dyDescent="0.3">
      <c r="B156" s="2"/>
      <c r="C156" s="2"/>
      <c r="D156" s="2"/>
      <c r="E156" s="386"/>
      <c r="F156" s="386"/>
      <c r="G156" s="386" t="s">
        <v>12</v>
      </c>
      <c r="H156" s="387"/>
    </row>
    <row r="157" spans="1:18" ht="18.75" thickBot="1" x14ac:dyDescent="0.25">
      <c r="A157" s="200" t="s">
        <v>60</v>
      </c>
      <c r="B157" s="195" t="s">
        <v>13</v>
      </c>
      <c r="C157" s="196" t="s">
        <v>1368</v>
      </c>
      <c r="D157" s="199" t="s">
        <v>1369</v>
      </c>
      <c r="E157" s="197" t="s">
        <v>142</v>
      </c>
      <c r="F157" s="198" t="s">
        <v>59</v>
      </c>
      <c r="G157" s="193" t="s">
        <v>22</v>
      </c>
      <c r="H157" s="11"/>
    </row>
    <row r="158" spans="1:18" ht="15" customHeight="1" x14ac:dyDescent="0.2">
      <c r="A158" s="1620">
        <f>SUM(A159:A159)</f>
        <v>4000</v>
      </c>
      <c r="B158" s="1621" t="s">
        <v>324</v>
      </c>
      <c r="C158" s="1622" t="s">
        <v>15</v>
      </c>
      <c r="D158" s="1623" t="s">
        <v>1370</v>
      </c>
      <c r="E158" s="1620">
        <f>SUM(E159)</f>
        <v>4000</v>
      </c>
      <c r="F158" s="1620">
        <f>SUM(F159)</f>
        <v>4000</v>
      </c>
      <c r="G158" s="1624" t="s">
        <v>14</v>
      </c>
      <c r="H158" s="11"/>
    </row>
    <row r="159" spans="1:18" ht="12" customHeight="1" thickBot="1" x14ac:dyDescent="0.25">
      <c r="A159" s="727">
        <v>4000</v>
      </c>
      <c r="B159" s="887" t="s">
        <v>18</v>
      </c>
      <c r="C159" s="1065" t="s">
        <v>1371</v>
      </c>
      <c r="D159" s="1625" t="s">
        <v>1372</v>
      </c>
      <c r="E159" s="868">
        <v>4000</v>
      </c>
      <c r="F159" s="620">
        <v>4000</v>
      </c>
      <c r="G159" s="58"/>
      <c r="H159" s="11"/>
    </row>
    <row r="162" spans="1:19" x14ac:dyDescent="0.2">
      <c r="A162" s="3058"/>
      <c r="B162" s="3058"/>
      <c r="C162" s="3058"/>
      <c r="D162" s="624"/>
      <c r="E162" s="624"/>
      <c r="F162" s="624"/>
      <c r="G162" s="623"/>
    </row>
    <row r="163" spans="1:19" ht="12.75" x14ac:dyDescent="0.2">
      <c r="A163" s="433"/>
      <c r="B163" s="433"/>
      <c r="C163" s="433"/>
      <c r="F163" s="894"/>
    </row>
    <row r="164" spans="1:19" x14ac:dyDescent="0.2">
      <c r="A164" s="3058"/>
      <c r="B164" s="3058"/>
      <c r="C164" s="3058"/>
      <c r="D164" s="624"/>
      <c r="E164" s="624"/>
      <c r="F164" s="624"/>
      <c r="G164" s="623"/>
    </row>
    <row r="165" spans="1:19" ht="12.75" x14ac:dyDescent="0.2">
      <c r="A165" s="433"/>
      <c r="B165" s="433"/>
      <c r="C165" s="433"/>
      <c r="F165" s="894"/>
    </row>
    <row r="166" spans="1:19" s="12" customFormat="1" x14ac:dyDescent="0.2">
      <c r="A166" s="3058"/>
      <c r="B166" s="3058"/>
      <c r="C166" s="3058"/>
      <c r="D166" s="624"/>
      <c r="E166" s="624"/>
      <c r="F166" s="624"/>
      <c r="G166" s="623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</row>
    <row r="167" spans="1:19" s="12" customFormat="1" ht="12.75" x14ac:dyDescent="0.2">
      <c r="A167" s="1249"/>
      <c r="B167" s="1249"/>
      <c r="C167" s="1249"/>
      <c r="D167" s="894"/>
      <c r="E167" s="894"/>
      <c r="F167" s="894"/>
      <c r="G167" s="894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</row>
  </sheetData>
  <mergeCells count="10">
    <mergeCell ref="A162:C162"/>
    <mergeCell ref="A164:C164"/>
    <mergeCell ref="A166:C166"/>
    <mergeCell ref="A1:H1"/>
    <mergeCell ref="A3:H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2" fitToHeight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20"/>
  <sheetViews>
    <sheetView zoomScaleNormal="100" workbookViewId="0"/>
  </sheetViews>
  <sheetFormatPr defaultRowHeight="12.75" x14ac:dyDescent="0.2"/>
  <cols>
    <col min="1" max="1" width="9.28515625" style="894" customWidth="1"/>
    <col min="2" max="2" width="3.7109375" style="894" customWidth="1"/>
    <col min="3" max="5" width="5.42578125" style="894" customWidth="1"/>
    <col min="6" max="6" width="20.7109375" style="894" customWidth="1"/>
    <col min="7" max="7" width="23.5703125" style="894" customWidth="1"/>
    <col min="8" max="8" width="12.7109375" style="894" customWidth="1"/>
    <col min="9" max="16384" width="9.140625" style="894"/>
  </cols>
  <sheetData>
    <row r="1" spans="1:8" x14ac:dyDescent="0.2">
      <c r="H1" s="896"/>
    </row>
    <row r="2" spans="1:8" s="11" customFormat="1" ht="18" customHeight="1" x14ac:dyDescent="0.25">
      <c r="A2" s="2935" t="s">
        <v>146</v>
      </c>
      <c r="B2" s="2935"/>
      <c r="C2" s="2935"/>
      <c r="D2" s="2935"/>
      <c r="E2" s="2935"/>
      <c r="F2" s="2935"/>
      <c r="G2" s="2935"/>
      <c r="H2" s="2935"/>
    </row>
    <row r="4" spans="1:8" ht="15.75" x14ac:dyDescent="0.25">
      <c r="A4" s="3022" t="s">
        <v>753</v>
      </c>
      <c r="B4" s="3022"/>
      <c r="C4" s="3022"/>
      <c r="D4" s="3022"/>
      <c r="E4" s="3022"/>
      <c r="F4" s="3022"/>
      <c r="G4" s="3022"/>
      <c r="H4" s="3022"/>
    </row>
    <row r="5" spans="1:8" ht="15.75" x14ac:dyDescent="0.25">
      <c r="A5" s="897"/>
      <c r="B5" s="897"/>
      <c r="C5" s="897"/>
      <c r="D5" s="897"/>
      <c r="E5" s="897"/>
      <c r="F5" s="897"/>
      <c r="G5" s="897"/>
      <c r="H5" s="897"/>
    </row>
    <row r="6" spans="1:8" ht="15.75" x14ac:dyDescent="0.25">
      <c r="A6" s="2981" t="s">
        <v>1210</v>
      </c>
      <c r="B6" s="2981"/>
      <c r="C6" s="2981"/>
      <c r="D6" s="2981"/>
      <c r="E6" s="2981"/>
      <c r="F6" s="2981"/>
      <c r="G6" s="2981"/>
      <c r="H6" s="2981"/>
    </row>
    <row r="7" spans="1:8" ht="15.75" x14ac:dyDescent="0.25">
      <c r="A7" s="44"/>
      <c r="B7" s="44"/>
      <c r="C7" s="44"/>
      <c r="D7" s="44"/>
      <c r="E7" s="44"/>
      <c r="F7" s="44"/>
      <c r="G7" s="44"/>
      <c r="H7" s="44"/>
    </row>
    <row r="8" spans="1:8" ht="12.75" customHeight="1" thickBot="1" x14ac:dyDescent="0.25">
      <c r="B8" s="898"/>
      <c r="C8" s="899"/>
      <c r="D8" s="899"/>
      <c r="E8" s="899"/>
      <c r="F8" s="899"/>
      <c r="G8" s="899"/>
      <c r="H8" s="900" t="s">
        <v>754</v>
      </c>
    </row>
    <row r="9" spans="1:8" s="2169" customFormat="1" ht="13.5" thickBot="1" x14ac:dyDescent="0.25">
      <c r="A9" s="2168" t="s">
        <v>60</v>
      </c>
      <c r="B9" s="3023" t="s">
        <v>755</v>
      </c>
      <c r="C9" s="3024"/>
      <c r="D9" s="3024"/>
      <c r="E9" s="3025"/>
      <c r="F9" s="3024" t="s">
        <v>756</v>
      </c>
      <c r="G9" s="3025"/>
      <c r="H9" s="2872" t="s">
        <v>59</v>
      </c>
    </row>
    <row r="10" spans="1:8" ht="13.5" thickBot="1" x14ac:dyDescent="0.25">
      <c r="A10" s="1626">
        <v>120</v>
      </c>
      <c r="B10" s="902" t="s">
        <v>17</v>
      </c>
      <c r="C10" s="903" t="s">
        <v>757</v>
      </c>
      <c r="D10" s="904" t="s">
        <v>758</v>
      </c>
      <c r="E10" s="905" t="s">
        <v>759</v>
      </c>
      <c r="F10" s="3050" t="s">
        <v>1373</v>
      </c>
      <c r="G10" s="3050"/>
      <c r="H10" s="1626">
        <f>H11</f>
        <v>388</v>
      </c>
    </row>
    <row r="11" spans="1:8" ht="13.5" thickBot="1" x14ac:dyDescent="0.25">
      <c r="A11" s="1244">
        <v>120</v>
      </c>
      <c r="B11" s="1627" t="s">
        <v>18</v>
      </c>
      <c r="C11" s="1246">
        <v>1801</v>
      </c>
      <c r="D11" s="1247" t="s">
        <v>14</v>
      </c>
      <c r="E11" s="1248">
        <v>2122</v>
      </c>
      <c r="F11" s="3059" t="s">
        <v>1221</v>
      </c>
      <c r="G11" s="3059"/>
      <c r="H11" s="2877">
        <v>388</v>
      </c>
    </row>
    <row r="12" spans="1:8" x14ac:dyDescent="0.2">
      <c r="B12" s="929"/>
      <c r="C12" s="930"/>
      <c r="D12" s="931"/>
      <c r="E12" s="932"/>
      <c r="F12" s="933"/>
      <c r="G12" s="933"/>
      <c r="H12" s="934"/>
    </row>
    <row r="14" spans="1:8" x14ac:dyDescent="0.2">
      <c r="A14" s="3058"/>
      <c r="B14" s="3058"/>
      <c r="C14" s="3058"/>
      <c r="D14" s="3060"/>
      <c r="E14" s="3060"/>
      <c r="F14" s="3060"/>
      <c r="G14" s="11"/>
    </row>
    <row r="15" spans="1:8" x14ac:dyDescent="0.2">
      <c r="A15" s="433"/>
      <c r="B15" s="433"/>
      <c r="C15" s="433"/>
      <c r="D15" s="11"/>
      <c r="E15" s="11"/>
      <c r="G15" s="11"/>
    </row>
    <row r="16" spans="1:8" x14ac:dyDescent="0.2">
      <c r="A16" s="3058"/>
      <c r="B16" s="3058"/>
      <c r="C16" s="3058"/>
      <c r="D16" s="3060"/>
      <c r="E16" s="3060"/>
      <c r="F16" s="3060"/>
      <c r="G16" s="11"/>
    </row>
    <row r="17" spans="1:7" x14ac:dyDescent="0.2">
      <c r="A17" s="433"/>
      <c r="B17" s="433"/>
      <c r="C17" s="433"/>
      <c r="D17" s="11"/>
      <c r="E17" s="11"/>
      <c r="G17" s="11"/>
    </row>
    <row r="18" spans="1:7" x14ac:dyDescent="0.2">
      <c r="A18" s="3058"/>
      <c r="B18" s="3058"/>
      <c r="C18" s="3058"/>
      <c r="D18" s="3060"/>
      <c r="E18" s="3060"/>
      <c r="F18" s="3060"/>
      <c r="G18" s="11"/>
    </row>
    <row r="19" spans="1:7" x14ac:dyDescent="0.2">
      <c r="A19" s="1249"/>
      <c r="B19" s="1249"/>
      <c r="C19" s="1249"/>
    </row>
    <row r="20" spans="1:7" x14ac:dyDescent="0.2">
      <c r="A20" s="1249"/>
      <c r="B20" s="1249"/>
      <c r="C20" s="1249"/>
    </row>
  </sheetData>
  <mergeCells count="13">
    <mergeCell ref="F11:G11"/>
    <mergeCell ref="A14:C14"/>
    <mergeCell ref="D14:F14"/>
    <mergeCell ref="A16:C16"/>
    <mergeCell ref="D16:F16"/>
    <mergeCell ref="A18:C18"/>
    <mergeCell ref="D18:F18"/>
    <mergeCell ref="A2:H2"/>
    <mergeCell ref="A4:H4"/>
    <mergeCell ref="A6:H6"/>
    <mergeCell ref="B9:E9"/>
    <mergeCell ref="F9:G9"/>
    <mergeCell ref="F10:G10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S103"/>
  <sheetViews>
    <sheetView topLeftCell="C1" zoomScaleNormal="100" zoomScaleSheetLayoutView="75" workbookViewId="0">
      <selection activeCell="C2" sqref="C2"/>
    </sheetView>
  </sheetViews>
  <sheetFormatPr defaultRowHeight="11.25" x14ac:dyDescent="0.2"/>
  <cols>
    <col min="1" max="1" width="9.140625" style="11"/>
    <col min="2" max="2" width="3.5703125" style="12" customWidth="1"/>
    <col min="3" max="3" width="10" style="11" customWidth="1"/>
    <col min="4" max="4" width="45.140625" style="11" customWidth="1"/>
    <col min="5" max="5" width="10.28515625" style="11" customWidth="1"/>
    <col min="6" max="6" width="10.5703125" style="11" customWidth="1"/>
    <col min="7" max="7" width="10.140625" style="11" customWidth="1"/>
    <col min="8" max="8" width="11.7109375" style="12" customWidth="1"/>
    <col min="9" max="9" width="10.140625" style="11" customWidth="1"/>
    <col min="10" max="10" width="9.140625" style="11"/>
    <col min="11" max="11" width="12.140625" style="11" customWidth="1"/>
    <col min="12" max="16384" width="9.140625" style="11"/>
  </cols>
  <sheetData>
    <row r="1" spans="1:12" ht="18" customHeight="1" x14ac:dyDescent="0.25">
      <c r="A1" s="2935" t="s">
        <v>146</v>
      </c>
      <c r="B1" s="2935"/>
      <c r="C1" s="2935"/>
      <c r="D1" s="2935"/>
      <c r="E1" s="2935"/>
      <c r="F1" s="2935"/>
      <c r="G1" s="2935"/>
      <c r="H1" s="2935"/>
      <c r="I1" s="952"/>
    </row>
    <row r="2" spans="1:12" ht="12.75" customHeight="1" x14ac:dyDescent="0.2">
      <c r="F2" s="55"/>
      <c r="G2" s="55"/>
      <c r="H2" s="122"/>
      <c r="I2" s="55"/>
    </row>
    <row r="3" spans="1:12" s="1" customFormat="1" ht="15.75" x14ac:dyDescent="0.25">
      <c r="A3" s="2981" t="s">
        <v>1374</v>
      </c>
      <c r="B3" s="2981"/>
      <c r="C3" s="2981"/>
      <c r="D3" s="2981"/>
      <c r="E3" s="2981"/>
      <c r="F3" s="2981"/>
      <c r="G3" s="2981"/>
      <c r="H3" s="2981"/>
      <c r="I3" s="646"/>
    </row>
    <row r="4" spans="1:12" s="1" customFormat="1" ht="15.75" x14ac:dyDescent="0.25">
      <c r="B4" s="44"/>
      <c r="C4" s="44"/>
      <c r="D4" s="44"/>
      <c r="E4" s="44"/>
      <c r="F4" s="44"/>
      <c r="G4" s="44"/>
      <c r="H4" s="44"/>
      <c r="I4" s="646"/>
    </row>
    <row r="5" spans="1:12" s="4" customFormat="1" ht="15.75" customHeight="1" x14ac:dyDescent="0.2">
      <c r="B5" s="24"/>
      <c r="C5" s="3001" t="s">
        <v>61</v>
      </c>
      <c r="D5" s="3001"/>
      <c r="E5" s="3001"/>
      <c r="F5" s="37"/>
      <c r="G5" s="37"/>
      <c r="H5" s="37"/>
      <c r="I5" s="1102"/>
    </row>
    <row r="6" spans="1:12" s="6" customFormat="1" ht="12" thickBot="1" x14ac:dyDescent="0.25">
      <c r="B6" s="5"/>
      <c r="C6" s="5"/>
      <c r="D6" s="5"/>
      <c r="E6" s="7" t="s">
        <v>12</v>
      </c>
      <c r="F6" s="78"/>
      <c r="G6" s="29"/>
      <c r="H6" s="77"/>
      <c r="I6" s="77"/>
    </row>
    <row r="7" spans="1:12" s="9" customFormat="1" ht="12.75" customHeight="1" x14ac:dyDescent="0.2">
      <c r="B7" s="3002"/>
      <c r="C7" s="3003" t="s">
        <v>0</v>
      </c>
      <c r="D7" s="3005" t="s">
        <v>1</v>
      </c>
      <c r="E7" s="3007" t="s">
        <v>62</v>
      </c>
      <c r="F7" s="124"/>
      <c r="G7" s="8"/>
      <c r="H7" s="8"/>
      <c r="I7" s="8"/>
      <c r="J7" s="8"/>
      <c r="K7" s="8"/>
      <c r="L7" s="8"/>
    </row>
    <row r="8" spans="1:12" s="6" customFormat="1" ht="12.75" customHeight="1" thickBot="1" x14ac:dyDescent="0.25">
      <c r="B8" s="3002"/>
      <c r="C8" s="3004"/>
      <c r="D8" s="3006"/>
      <c r="E8" s="3008"/>
      <c r="F8" s="124"/>
      <c r="G8" s="77"/>
      <c r="H8" s="248"/>
      <c r="I8" s="77"/>
    </row>
    <row r="9" spans="1:12" s="6" customFormat="1" ht="12.75" customHeight="1" thickBot="1" x14ac:dyDescent="0.25">
      <c r="B9" s="45"/>
      <c r="C9" s="36" t="s">
        <v>2</v>
      </c>
      <c r="D9" s="32" t="s">
        <v>7</v>
      </c>
      <c r="E9" s="34">
        <f>SUM(E10:E16)</f>
        <v>309362.93</v>
      </c>
      <c r="F9" s="40"/>
      <c r="G9" s="77"/>
      <c r="H9" s="248"/>
      <c r="I9" s="77"/>
    </row>
    <row r="10" spans="1:12" s="13" customFormat="1" ht="12.75" customHeight="1" x14ac:dyDescent="0.2">
      <c r="B10" s="43"/>
      <c r="C10" s="650" t="s">
        <v>480</v>
      </c>
      <c r="D10" s="651" t="s">
        <v>481</v>
      </c>
      <c r="E10" s="222">
        <f>F22</f>
        <v>3540</v>
      </c>
      <c r="F10" s="42"/>
      <c r="K10" s="953"/>
    </row>
    <row r="11" spans="1:12" s="13" customFormat="1" ht="12.75" customHeight="1" x14ac:dyDescent="0.2">
      <c r="B11" s="43"/>
      <c r="C11" s="220" t="s">
        <v>482</v>
      </c>
      <c r="D11" s="221" t="s">
        <v>483</v>
      </c>
      <c r="E11" s="226">
        <f>H31</f>
        <v>173268</v>
      </c>
      <c r="F11" s="42"/>
      <c r="K11" s="953"/>
    </row>
    <row r="12" spans="1:12" s="13" customFormat="1" ht="12.75" customHeight="1" x14ac:dyDescent="0.2">
      <c r="B12" s="43"/>
      <c r="C12" s="46" t="s">
        <v>3</v>
      </c>
      <c r="D12" s="22" t="s">
        <v>6</v>
      </c>
      <c r="E12" s="60">
        <f>F38</f>
        <v>6977.15</v>
      </c>
      <c r="F12" s="42"/>
      <c r="G12" s="25"/>
      <c r="K12" s="953"/>
    </row>
    <row r="13" spans="1:12" s="13" customFormat="1" ht="12.75" customHeight="1" x14ac:dyDescent="0.2">
      <c r="B13" s="43"/>
      <c r="C13" s="220" t="s">
        <v>152</v>
      </c>
      <c r="D13" s="221" t="s">
        <v>153</v>
      </c>
      <c r="E13" s="246">
        <f>F57</f>
        <v>40700</v>
      </c>
      <c r="F13" s="42"/>
      <c r="K13" s="953"/>
    </row>
    <row r="14" spans="1:12" s="13" customFormat="1" ht="12.75" customHeight="1" x14ac:dyDescent="0.2">
      <c r="B14" s="43"/>
      <c r="C14" s="47" t="s">
        <v>4</v>
      </c>
      <c r="D14" s="17" t="s">
        <v>8</v>
      </c>
      <c r="E14" s="61">
        <f>F82</f>
        <v>82777.78</v>
      </c>
      <c r="F14" s="123"/>
      <c r="K14" s="953"/>
    </row>
    <row r="15" spans="1:12" s="13" customFormat="1" ht="12.75" customHeight="1" x14ac:dyDescent="0.2">
      <c r="B15" s="43"/>
      <c r="C15" s="46" t="s">
        <v>5</v>
      </c>
      <c r="D15" s="22" t="s">
        <v>1375</v>
      </c>
      <c r="E15" s="226">
        <f>F91</f>
        <v>0</v>
      </c>
      <c r="F15" s="123"/>
      <c r="K15" s="953"/>
    </row>
    <row r="16" spans="1:12" s="13" customFormat="1" ht="12.75" customHeight="1" thickBot="1" x14ac:dyDescent="0.25">
      <c r="B16" s="43"/>
      <c r="C16" s="48" t="s">
        <v>156</v>
      </c>
      <c r="D16" s="49" t="s">
        <v>157</v>
      </c>
      <c r="E16" s="227">
        <f>F98</f>
        <v>2100</v>
      </c>
      <c r="F16" s="123"/>
      <c r="K16" s="953"/>
    </row>
    <row r="17" spans="1:11" s="1" customFormat="1" ht="12.75" customHeight="1" x14ac:dyDescent="0.25">
      <c r="B17" s="3"/>
      <c r="C17" s="2"/>
      <c r="D17" s="2"/>
      <c r="E17" s="2"/>
      <c r="F17" s="2"/>
      <c r="G17" s="2"/>
      <c r="K17" s="1635"/>
    </row>
    <row r="18" spans="1:11" ht="12.75" customHeight="1" x14ac:dyDescent="0.2"/>
    <row r="19" spans="1:11" ht="18.75" customHeight="1" x14ac:dyDescent="0.2">
      <c r="B19" s="51" t="s">
        <v>1376</v>
      </c>
      <c r="C19" s="51"/>
      <c r="D19" s="51"/>
      <c r="E19" s="51"/>
      <c r="F19" s="51"/>
      <c r="G19" s="51"/>
      <c r="H19" s="51"/>
    </row>
    <row r="20" spans="1:11" ht="12.75" customHeight="1" thickBot="1" x14ac:dyDescent="0.25">
      <c r="B20" s="5"/>
      <c r="C20" s="5"/>
      <c r="D20" s="5"/>
      <c r="E20" s="7"/>
      <c r="F20" s="7"/>
      <c r="G20" s="7" t="s">
        <v>12</v>
      </c>
      <c r="H20" s="10"/>
    </row>
    <row r="21" spans="1:11" ht="18.75" thickBot="1" x14ac:dyDescent="0.25">
      <c r="A21" s="1971" t="s">
        <v>60</v>
      </c>
      <c r="B21" s="203" t="s">
        <v>16</v>
      </c>
      <c r="C21" s="204" t="s">
        <v>1377</v>
      </c>
      <c r="D21" s="199" t="s">
        <v>486</v>
      </c>
      <c r="E21" s="197" t="s">
        <v>142</v>
      </c>
      <c r="F21" s="198" t="s">
        <v>59</v>
      </c>
      <c r="G21" s="448" t="s">
        <v>22</v>
      </c>
      <c r="H21" s="11"/>
    </row>
    <row r="22" spans="1:11" s="623" customFormat="1" ht="15" customHeight="1" thickBot="1" x14ac:dyDescent="0.25">
      <c r="A22" s="1636">
        <f>A23</f>
        <v>3097</v>
      </c>
      <c r="B22" s="2604" t="s">
        <v>17</v>
      </c>
      <c r="C22" s="1637" t="s">
        <v>15</v>
      </c>
      <c r="D22" s="1638" t="s">
        <v>19</v>
      </c>
      <c r="E22" s="1636">
        <f>E23</f>
        <v>3540</v>
      </c>
      <c r="F22" s="1636">
        <f>F23</f>
        <v>3540</v>
      </c>
      <c r="G22" s="1639" t="s">
        <v>14</v>
      </c>
    </row>
    <row r="23" spans="1:11" s="507" customFormat="1" ht="12.75" customHeight="1" x14ac:dyDescent="0.2">
      <c r="A23" s="478">
        <f>SUM(A24:A26)</f>
        <v>3097</v>
      </c>
      <c r="B23" s="1256" t="s">
        <v>14</v>
      </c>
      <c r="C23" s="958" t="s">
        <v>14</v>
      </c>
      <c r="D23" s="1640" t="s">
        <v>487</v>
      </c>
      <c r="E23" s="480">
        <f>SUM(E24:E26)</f>
        <v>3540</v>
      </c>
      <c r="F23" s="481">
        <f>SUM(F24:F26)</f>
        <v>3540</v>
      </c>
      <c r="G23" s="1641" t="s">
        <v>14</v>
      </c>
    </row>
    <row r="24" spans="1:11" s="507" customFormat="1" ht="22.5" x14ac:dyDescent="0.2">
      <c r="A24" s="486">
        <v>3097</v>
      </c>
      <c r="B24" s="1764" t="s">
        <v>18</v>
      </c>
      <c r="C24" s="500">
        <v>1907</v>
      </c>
      <c r="D24" s="147" t="s">
        <v>1378</v>
      </c>
      <c r="E24" s="488">
        <v>0</v>
      </c>
      <c r="F24" s="489">
        <v>0</v>
      </c>
      <c r="G24" s="1642"/>
    </row>
    <row r="25" spans="1:11" s="507" customFormat="1" ht="12.75" customHeight="1" x14ac:dyDescent="0.2">
      <c r="A25" s="2605"/>
      <c r="B25" s="1765" t="s">
        <v>18</v>
      </c>
      <c r="C25" s="1643" t="s">
        <v>1379</v>
      </c>
      <c r="D25" s="1644" t="s">
        <v>1380</v>
      </c>
      <c r="E25" s="1645">
        <v>3000</v>
      </c>
      <c r="F25" s="1646">
        <v>3000</v>
      </c>
      <c r="G25" s="886"/>
    </row>
    <row r="26" spans="1:11" s="507" customFormat="1" ht="12.75" customHeight="1" thickBot="1" x14ac:dyDescent="0.25">
      <c r="A26" s="59"/>
      <c r="B26" s="85" t="s">
        <v>18</v>
      </c>
      <c r="C26" s="132" t="s">
        <v>1379</v>
      </c>
      <c r="D26" s="1647" t="s">
        <v>1381</v>
      </c>
      <c r="E26" s="126">
        <v>540</v>
      </c>
      <c r="F26" s="190">
        <v>540</v>
      </c>
      <c r="G26" s="1648"/>
    </row>
    <row r="27" spans="1:11" ht="12" customHeight="1" x14ac:dyDescent="0.2">
      <c r="B27" s="11"/>
      <c r="H27" s="71"/>
    </row>
    <row r="28" spans="1:11" ht="18.75" customHeight="1" x14ac:dyDescent="0.2">
      <c r="B28" s="51" t="s">
        <v>1382</v>
      </c>
      <c r="C28" s="51"/>
      <c r="D28" s="51"/>
      <c r="E28" s="51"/>
      <c r="F28" s="51"/>
      <c r="G28" s="51"/>
      <c r="H28" s="24"/>
      <c r="I28" s="24"/>
      <c r="J28" s="24"/>
    </row>
    <row r="29" spans="1:11" ht="12.75" customHeight="1" thickBot="1" x14ac:dyDescent="0.25">
      <c r="B29" s="5"/>
      <c r="C29" s="5"/>
      <c r="D29" s="5"/>
      <c r="E29" s="5"/>
      <c r="F29" s="5"/>
      <c r="G29" s="5"/>
      <c r="H29" s="7" t="s">
        <v>12</v>
      </c>
      <c r="I29" s="7"/>
    </row>
    <row r="30" spans="1:11" ht="23.25" thickBot="1" x14ac:dyDescent="0.25">
      <c r="A30" s="200" t="s">
        <v>60</v>
      </c>
      <c r="B30" s="195" t="s">
        <v>13</v>
      </c>
      <c r="C30" s="196" t="s">
        <v>1383</v>
      </c>
      <c r="D30" s="199" t="s">
        <v>502</v>
      </c>
      <c r="E30" s="1766" t="s">
        <v>503</v>
      </c>
      <c r="F30" s="1251" t="s">
        <v>504</v>
      </c>
      <c r="G30" s="197" t="s">
        <v>142</v>
      </c>
      <c r="H30" s="198" t="s">
        <v>59</v>
      </c>
    </row>
    <row r="31" spans="1:11" ht="15.75" customHeight="1" thickBot="1" x14ac:dyDescent="0.25">
      <c r="A31" s="695">
        <v>154700</v>
      </c>
      <c r="B31" s="690" t="s">
        <v>17</v>
      </c>
      <c r="C31" s="691" t="s">
        <v>505</v>
      </c>
      <c r="D31" s="692" t="s">
        <v>19</v>
      </c>
      <c r="E31" s="1649">
        <f>SUM(E32:E33)</f>
        <v>0</v>
      </c>
      <c r="F31" s="1650">
        <f>SUM(F32:F33)</f>
        <v>0</v>
      </c>
      <c r="G31" s="1427">
        <v>173268</v>
      </c>
      <c r="H31" s="695">
        <f>SUM(H32:H33)</f>
        <v>173268</v>
      </c>
      <c r="J31" s="1651"/>
    </row>
    <row r="32" spans="1:11" ht="12.75" customHeight="1" x14ac:dyDescent="0.2">
      <c r="A32" s="698">
        <v>152200</v>
      </c>
      <c r="B32" s="1652" t="s">
        <v>18</v>
      </c>
      <c r="C32" s="1653" t="s">
        <v>1379</v>
      </c>
      <c r="D32" s="1654" t="s">
        <v>1384</v>
      </c>
      <c r="E32" s="1655"/>
      <c r="F32" s="1656"/>
      <c r="G32" s="1657"/>
      <c r="H32" s="858">
        <v>170768</v>
      </c>
    </row>
    <row r="33" spans="1:9" ht="12.75" customHeight="1" thickBot="1" x14ac:dyDescent="0.25">
      <c r="A33" s="1423">
        <v>2500</v>
      </c>
      <c r="B33" s="73" t="s">
        <v>18</v>
      </c>
      <c r="C33" s="74" t="s">
        <v>1385</v>
      </c>
      <c r="D33" s="1658" t="s">
        <v>1386</v>
      </c>
      <c r="E33" s="1659"/>
      <c r="F33" s="1660"/>
      <c r="G33" s="1661"/>
      <c r="H33" s="1498">
        <v>2500</v>
      </c>
      <c r="I33" s="54"/>
    </row>
    <row r="34" spans="1:9" ht="12.75" customHeight="1" x14ac:dyDescent="0.2">
      <c r="B34" s="891"/>
      <c r="C34" s="891"/>
      <c r="D34" s="891"/>
      <c r="E34" s="891"/>
      <c r="F34" s="891"/>
      <c r="G34" s="891"/>
      <c r="H34" s="891"/>
      <c r="I34" s="891"/>
    </row>
    <row r="35" spans="1:9" ht="18.75" customHeight="1" x14ac:dyDescent="0.2">
      <c r="B35" s="51" t="s">
        <v>1387</v>
      </c>
      <c r="C35" s="51"/>
      <c r="D35" s="51"/>
      <c r="E35" s="51"/>
      <c r="F35" s="51"/>
      <c r="G35" s="51"/>
      <c r="H35" s="1454"/>
    </row>
    <row r="36" spans="1:9" ht="12.75" customHeight="1" thickBot="1" x14ac:dyDescent="0.25">
      <c r="B36" s="5"/>
      <c r="C36" s="5"/>
      <c r="D36" s="5"/>
      <c r="E36" s="23"/>
      <c r="F36" s="23"/>
      <c r="G36" s="78" t="s">
        <v>12</v>
      </c>
      <c r="H36" s="29"/>
    </row>
    <row r="37" spans="1:9" ht="18.75" thickBot="1" x14ac:dyDescent="0.25">
      <c r="A37" s="200" t="s">
        <v>60</v>
      </c>
      <c r="B37" s="201" t="s">
        <v>16</v>
      </c>
      <c r="C37" s="204" t="s">
        <v>1388</v>
      </c>
      <c r="D37" s="194" t="s">
        <v>20</v>
      </c>
      <c r="E37" s="197" t="s">
        <v>142</v>
      </c>
      <c r="F37" s="198" t="s">
        <v>59</v>
      </c>
      <c r="G37" s="193" t="s">
        <v>22</v>
      </c>
      <c r="H37" s="11"/>
    </row>
    <row r="38" spans="1:9" ht="15" customHeight="1" thickBot="1" x14ac:dyDescent="0.25">
      <c r="A38" s="34">
        <f>A39+A40+A48+A50</f>
        <v>10248.15</v>
      </c>
      <c r="B38" s="39" t="s">
        <v>17</v>
      </c>
      <c r="C38" s="35" t="s">
        <v>15</v>
      </c>
      <c r="D38" s="32" t="s">
        <v>19</v>
      </c>
      <c r="E38" s="34">
        <f>E39+E40+E48+E50</f>
        <v>6977.15</v>
      </c>
      <c r="F38" s="34">
        <f>F39+F40+F48+F50</f>
        <v>6977.15</v>
      </c>
      <c r="G38" s="64" t="s">
        <v>14</v>
      </c>
      <c r="H38" s="11"/>
    </row>
    <row r="39" spans="1:9" ht="12.75" customHeight="1" x14ac:dyDescent="0.2">
      <c r="A39" s="447">
        <v>25</v>
      </c>
      <c r="B39" s="1662" t="s">
        <v>18</v>
      </c>
      <c r="C39" s="1663" t="s">
        <v>1389</v>
      </c>
      <c r="D39" s="1664" t="s">
        <v>1390</v>
      </c>
      <c r="E39" s="468">
        <v>54</v>
      </c>
      <c r="F39" s="469">
        <v>54</v>
      </c>
      <c r="G39" s="28"/>
      <c r="H39" s="11"/>
    </row>
    <row r="40" spans="1:9" ht="12.75" customHeight="1" x14ac:dyDescent="0.2">
      <c r="A40" s="1665">
        <f>SUM(A41:A47)</f>
        <v>6880</v>
      </c>
      <c r="B40" s="1666" t="s">
        <v>18</v>
      </c>
      <c r="C40" s="1667" t="s">
        <v>14</v>
      </c>
      <c r="D40" s="1668" t="s">
        <v>1391</v>
      </c>
      <c r="E40" s="1669">
        <f>SUM(E41:E47)</f>
        <v>3580</v>
      </c>
      <c r="F40" s="1670">
        <f>F41+F42+F43+F44+F45+F46+F47</f>
        <v>3580</v>
      </c>
      <c r="G40" s="27"/>
      <c r="H40" s="11"/>
    </row>
    <row r="41" spans="1:9" ht="12.75" customHeight="1" x14ac:dyDescent="0.2">
      <c r="A41" s="1671">
        <v>800</v>
      </c>
      <c r="B41" s="75" t="s">
        <v>169</v>
      </c>
      <c r="C41" s="1672" t="s">
        <v>1392</v>
      </c>
      <c r="D41" s="1673" t="s">
        <v>1393</v>
      </c>
      <c r="E41" s="614">
        <v>1000</v>
      </c>
      <c r="F41" s="1674">
        <v>1000</v>
      </c>
      <c r="G41" s="26"/>
      <c r="H41" s="11"/>
    </row>
    <row r="42" spans="1:9" ht="12.75" customHeight="1" x14ac:dyDescent="0.2">
      <c r="A42" s="1671">
        <v>300</v>
      </c>
      <c r="B42" s="75" t="s">
        <v>169</v>
      </c>
      <c r="C42" s="1672" t="s">
        <v>1394</v>
      </c>
      <c r="D42" s="1673" t="s">
        <v>1395</v>
      </c>
      <c r="E42" s="614">
        <v>300</v>
      </c>
      <c r="F42" s="1674">
        <v>300</v>
      </c>
      <c r="G42" s="26"/>
      <c r="H42" s="11"/>
    </row>
    <row r="43" spans="1:9" ht="12.75" customHeight="1" x14ac:dyDescent="0.2">
      <c r="A43" s="1671">
        <v>900</v>
      </c>
      <c r="B43" s="75" t="s">
        <v>169</v>
      </c>
      <c r="C43" s="1672" t="s">
        <v>1396</v>
      </c>
      <c r="D43" s="1673" t="s">
        <v>1397</v>
      </c>
      <c r="E43" s="614">
        <v>900</v>
      </c>
      <c r="F43" s="1674">
        <v>900</v>
      </c>
      <c r="G43" s="26"/>
      <c r="H43" s="11"/>
    </row>
    <row r="44" spans="1:9" ht="12.75" customHeight="1" x14ac:dyDescent="0.2">
      <c r="A44" s="1671">
        <v>380</v>
      </c>
      <c r="B44" s="75" t="s">
        <v>169</v>
      </c>
      <c r="C44" s="1672" t="s">
        <v>1398</v>
      </c>
      <c r="D44" s="1673" t="s">
        <v>1399</v>
      </c>
      <c r="E44" s="614">
        <v>380</v>
      </c>
      <c r="F44" s="1674">
        <v>380</v>
      </c>
      <c r="G44" s="26"/>
      <c r="H44" s="11"/>
    </row>
    <row r="45" spans="1:9" ht="12.75" customHeight="1" x14ac:dyDescent="0.2">
      <c r="A45" s="1671">
        <v>600</v>
      </c>
      <c r="B45" s="75"/>
      <c r="C45" s="1672" t="s">
        <v>1400</v>
      </c>
      <c r="D45" s="1673" t="s">
        <v>1401</v>
      </c>
      <c r="E45" s="614">
        <v>600</v>
      </c>
      <c r="F45" s="1674">
        <v>600</v>
      </c>
      <c r="G45" s="26"/>
      <c r="H45" s="11"/>
    </row>
    <row r="46" spans="1:9" ht="12.75" customHeight="1" x14ac:dyDescent="0.2">
      <c r="A46" s="1671">
        <v>1950</v>
      </c>
      <c r="B46" s="75"/>
      <c r="C46" s="1672" t="s">
        <v>1402</v>
      </c>
      <c r="D46" s="1673" t="s">
        <v>1403</v>
      </c>
      <c r="E46" s="614"/>
      <c r="F46" s="1674">
        <v>0</v>
      </c>
      <c r="G46" s="26"/>
      <c r="H46" s="11"/>
    </row>
    <row r="47" spans="1:9" ht="12.75" customHeight="1" x14ac:dyDescent="0.2">
      <c r="A47" s="1671">
        <v>1950</v>
      </c>
      <c r="B47" s="75"/>
      <c r="C47" s="1672" t="s">
        <v>1404</v>
      </c>
      <c r="D47" s="1673" t="s">
        <v>1405</v>
      </c>
      <c r="E47" s="614">
        <v>400</v>
      </c>
      <c r="F47" s="1674">
        <v>400</v>
      </c>
      <c r="G47" s="26"/>
      <c r="H47" s="11"/>
    </row>
    <row r="48" spans="1:9" ht="12.75" customHeight="1" x14ac:dyDescent="0.2">
      <c r="A48" s="1675">
        <f>A49</f>
        <v>164.5</v>
      </c>
      <c r="B48" s="1666" t="s">
        <v>18</v>
      </c>
      <c r="C48" s="1667" t="s">
        <v>14</v>
      </c>
      <c r="D48" s="1668" t="s">
        <v>1406</v>
      </c>
      <c r="E48" s="1676">
        <f>E49</f>
        <v>164.52</v>
      </c>
      <c r="F48" s="1677">
        <f>F49</f>
        <v>164.52</v>
      </c>
      <c r="G48" s="26"/>
      <c r="H48" s="11"/>
    </row>
    <row r="49" spans="1:8" ht="12.75" customHeight="1" x14ac:dyDescent="0.2">
      <c r="A49" s="409">
        <v>164.5</v>
      </c>
      <c r="B49" s="75" t="s">
        <v>169</v>
      </c>
      <c r="C49" s="1672" t="s">
        <v>1407</v>
      </c>
      <c r="D49" s="1673" t="s">
        <v>1408</v>
      </c>
      <c r="E49" s="410">
        <v>164.52</v>
      </c>
      <c r="F49" s="411">
        <v>164.52</v>
      </c>
      <c r="G49" s="26"/>
      <c r="H49" s="11"/>
    </row>
    <row r="50" spans="1:8" ht="12.75" customHeight="1" x14ac:dyDescent="0.2">
      <c r="A50" s="394">
        <f>SUM(A51:A52)</f>
        <v>3178.65</v>
      </c>
      <c r="B50" s="1316" t="s">
        <v>18</v>
      </c>
      <c r="C50" s="1317" t="s">
        <v>14</v>
      </c>
      <c r="D50" s="1318" t="s">
        <v>641</v>
      </c>
      <c r="E50" s="398">
        <f>SUM(E51:E52)</f>
        <v>3178.63</v>
      </c>
      <c r="F50" s="399">
        <f>F51+F52</f>
        <v>3178.63</v>
      </c>
      <c r="G50" s="328"/>
      <c r="H50" s="11"/>
    </row>
    <row r="51" spans="1:8" ht="12.75" customHeight="1" x14ac:dyDescent="0.2">
      <c r="A51" s="409">
        <v>2110.25</v>
      </c>
      <c r="B51" s="1321" t="s">
        <v>169</v>
      </c>
      <c r="C51" s="1672" t="s">
        <v>1409</v>
      </c>
      <c r="D51" s="1322" t="s">
        <v>1410</v>
      </c>
      <c r="E51" s="410">
        <v>2110.2399999999998</v>
      </c>
      <c r="F51" s="411">
        <v>2110.2399999999998</v>
      </c>
      <c r="G51" s="26"/>
      <c r="H51" s="11"/>
    </row>
    <row r="52" spans="1:8" ht="12.75" customHeight="1" thickBot="1" x14ac:dyDescent="0.25">
      <c r="A52" s="1678">
        <v>1068.4000000000001</v>
      </c>
      <c r="B52" s="1679" t="s">
        <v>169</v>
      </c>
      <c r="C52" s="1385" t="s">
        <v>1411</v>
      </c>
      <c r="D52" s="1680" t="s">
        <v>1412</v>
      </c>
      <c r="E52" s="619">
        <v>1068.3900000000001</v>
      </c>
      <c r="F52" s="620">
        <v>1068.3900000000001</v>
      </c>
      <c r="G52" s="58"/>
      <c r="H52" s="11"/>
    </row>
    <row r="53" spans="1:8" ht="12.75" customHeight="1" x14ac:dyDescent="0.2"/>
    <row r="54" spans="1:8" ht="18.75" customHeight="1" x14ac:dyDescent="0.2">
      <c r="B54" s="51" t="s">
        <v>1413</v>
      </c>
      <c r="C54" s="51"/>
      <c r="D54" s="51"/>
      <c r="E54" s="51"/>
      <c r="F54" s="51"/>
      <c r="G54" s="51"/>
      <c r="H54" s="1454"/>
    </row>
    <row r="55" spans="1:8" ht="12.75" customHeight="1" thickBot="1" x14ac:dyDescent="0.25">
      <c r="B55" s="5"/>
      <c r="C55" s="5"/>
      <c r="D55" s="5"/>
      <c r="E55" s="23"/>
      <c r="F55" s="23"/>
      <c r="G55" s="78" t="s">
        <v>12</v>
      </c>
      <c r="H55" s="29"/>
    </row>
    <row r="56" spans="1:8" ht="18.75" thickBot="1" x14ac:dyDescent="0.25">
      <c r="A56" s="200" t="s">
        <v>60</v>
      </c>
      <c r="B56" s="201" t="s">
        <v>16</v>
      </c>
      <c r="C56" s="204" t="s">
        <v>1414</v>
      </c>
      <c r="D56" s="194" t="s">
        <v>287</v>
      </c>
      <c r="E56" s="197" t="s">
        <v>142</v>
      </c>
      <c r="F56" s="198" t="s">
        <v>59</v>
      </c>
      <c r="G56" s="448" t="s">
        <v>22</v>
      </c>
      <c r="H56" s="11"/>
    </row>
    <row r="57" spans="1:8" ht="15.75" customHeight="1" thickBot="1" x14ac:dyDescent="0.25">
      <c r="A57" s="34">
        <f>A58+A62+A71+A69+A60</f>
        <v>24200</v>
      </c>
      <c r="B57" s="39" t="s">
        <v>17</v>
      </c>
      <c r="C57" s="35" t="s">
        <v>15</v>
      </c>
      <c r="D57" s="32" t="s">
        <v>19</v>
      </c>
      <c r="E57" s="34">
        <f>E58+E60+E62+E69+E71+E73+E75</f>
        <v>40700</v>
      </c>
      <c r="F57" s="34">
        <f>F58+F60+F62+F69+F71+F73+F75</f>
        <v>40700</v>
      </c>
      <c r="G57" s="1335" t="s">
        <v>14</v>
      </c>
      <c r="H57" s="11"/>
    </row>
    <row r="58" spans="1:8" s="507" customFormat="1" ht="12.75" customHeight="1" x14ac:dyDescent="0.2">
      <c r="A58" s="1681">
        <f>A59</f>
        <v>15497.4</v>
      </c>
      <c r="B58" s="1682" t="s">
        <v>17</v>
      </c>
      <c r="C58" s="1683" t="s">
        <v>1415</v>
      </c>
      <c r="D58" s="1684" t="s">
        <v>1416</v>
      </c>
      <c r="E58" s="1685">
        <f>E59</f>
        <v>15497.4</v>
      </c>
      <c r="F58" s="1686">
        <f>F59</f>
        <v>15497.4</v>
      </c>
      <c r="G58" s="1032"/>
    </row>
    <row r="59" spans="1:8" s="507" customFormat="1" ht="12.75" customHeight="1" x14ac:dyDescent="0.2">
      <c r="A59" s="1687">
        <v>15497.4</v>
      </c>
      <c r="B59" s="1014" t="s">
        <v>17</v>
      </c>
      <c r="C59" s="1015" t="s">
        <v>1417</v>
      </c>
      <c r="D59" s="1688" t="s">
        <v>1418</v>
      </c>
      <c r="E59" s="1689">
        <v>15497.4</v>
      </c>
      <c r="F59" s="1690">
        <v>15497.4</v>
      </c>
      <c r="G59" s="1032"/>
    </row>
    <row r="60" spans="1:8" s="507" customFormat="1" ht="12.75" customHeight="1" x14ac:dyDescent="0.2">
      <c r="A60" s="1691">
        <f>A61</f>
        <v>2200</v>
      </c>
      <c r="B60" s="1692" t="s">
        <v>17</v>
      </c>
      <c r="C60" s="1693" t="s">
        <v>14</v>
      </c>
      <c r="D60" s="1694" t="s">
        <v>1419</v>
      </c>
      <c r="E60" s="1695">
        <f>E61</f>
        <v>2200</v>
      </c>
      <c r="F60" s="1696">
        <f>F61</f>
        <v>2200</v>
      </c>
      <c r="G60" s="1572"/>
    </row>
    <row r="61" spans="1:8" s="507" customFormat="1" ht="12.75" customHeight="1" x14ac:dyDescent="0.2">
      <c r="A61" s="1697">
        <v>2200</v>
      </c>
      <c r="B61" s="1698" t="s">
        <v>17</v>
      </c>
      <c r="C61" s="1047" t="s">
        <v>1420</v>
      </c>
      <c r="D61" s="1699" t="s">
        <v>1421</v>
      </c>
      <c r="E61" s="1700">
        <v>2200</v>
      </c>
      <c r="F61" s="1701">
        <v>2200</v>
      </c>
      <c r="G61" s="1702"/>
    </row>
    <row r="62" spans="1:8" s="507" customFormat="1" ht="15.75" customHeight="1" x14ac:dyDescent="0.2">
      <c r="A62" s="1250">
        <f>A63</f>
        <v>5000</v>
      </c>
      <c r="B62" s="1703" t="s">
        <v>17</v>
      </c>
      <c r="C62" s="1704" t="s">
        <v>14</v>
      </c>
      <c r="D62" s="1705" t="s">
        <v>1422</v>
      </c>
      <c r="E62" s="1706">
        <f>E63</f>
        <v>5000</v>
      </c>
      <c r="F62" s="1707">
        <f>F63</f>
        <v>5000</v>
      </c>
      <c r="G62" s="1032"/>
    </row>
    <row r="63" spans="1:8" s="507" customFormat="1" ht="12.75" customHeight="1" x14ac:dyDescent="0.2">
      <c r="A63" s="499">
        <v>5000</v>
      </c>
      <c r="B63" s="1014" t="s">
        <v>17</v>
      </c>
      <c r="C63" s="1015" t="s">
        <v>1423</v>
      </c>
      <c r="D63" s="1016" t="s">
        <v>1424</v>
      </c>
      <c r="E63" s="1708">
        <v>5000</v>
      </c>
      <c r="F63" s="1709">
        <v>5000</v>
      </c>
      <c r="G63" s="1032"/>
    </row>
    <row r="64" spans="1:8" s="288" customFormat="1" ht="12.75" customHeight="1" x14ac:dyDescent="0.2">
      <c r="A64" s="627"/>
      <c r="B64" s="1038"/>
      <c r="C64" s="1039"/>
      <c r="D64" s="1040"/>
      <c r="E64" s="627"/>
      <c r="F64" s="627"/>
      <c r="G64" s="848"/>
    </row>
    <row r="65" spans="1:8" s="288" customFormat="1" ht="18.75" customHeight="1" x14ac:dyDescent="0.2">
      <c r="A65" s="627"/>
      <c r="B65" s="1038"/>
      <c r="C65" s="1039"/>
      <c r="D65" s="1040"/>
      <c r="E65" s="627"/>
      <c r="F65" s="627"/>
      <c r="G65" s="848"/>
    </row>
    <row r="66" spans="1:8" s="288" customFormat="1" ht="12.75" customHeight="1" thickBot="1" x14ac:dyDescent="0.25">
      <c r="A66" s="11"/>
      <c r="B66" s="5"/>
      <c r="C66" s="5"/>
      <c r="D66" s="5"/>
      <c r="E66" s="23"/>
      <c r="F66" s="23"/>
      <c r="G66" s="78" t="s">
        <v>12</v>
      </c>
    </row>
    <row r="67" spans="1:8" s="288" customFormat="1" ht="18.75" thickBot="1" x14ac:dyDescent="0.25">
      <c r="A67" s="2676" t="s">
        <v>60</v>
      </c>
      <c r="B67" s="201" t="s">
        <v>16</v>
      </c>
      <c r="C67" s="204" t="s">
        <v>1414</v>
      </c>
      <c r="D67" s="194" t="s">
        <v>287</v>
      </c>
      <c r="E67" s="2675" t="s">
        <v>142</v>
      </c>
      <c r="F67" s="2674" t="s">
        <v>59</v>
      </c>
      <c r="G67" s="448" t="s">
        <v>22</v>
      </c>
    </row>
    <row r="68" spans="1:8" s="288" customFormat="1" ht="12.75" customHeight="1" thickBot="1" x14ac:dyDescent="0.25">
      <c r="A68" s="233" t="s">
        <v>1927</v>
      </c>
      <c r="B68" s="39" t="s">
        <v>17</v>
      </c>
      <c r="C68" s="35" t="s">
        <v>15</v>
      </c>
      <c r="D68" s="32" t="s">
        <v>19</v>
      </c>
      <c r="E68" s="233" t="s">
        <v>23</v>
      </c>
      <c r="F68" s="233" t="s">
        <v>23</v>
      </c>
      <c r="G68" s="1335" t="s">
        <v>14</v>
      </c>
    </row>
    <row r="69" spans="1:8" s="507" customFormat="1" ht="12.75" customHeight="1" x14ac:dyDescent="0.2">
      <c r="A69" s="1691">
        <f>A70</f>
        <v>200</v>
      </c>
      <c r="B69" s="1692" t="s">
        <v>17</v>
      </c>
      <c r="C69" s="1693" t="s">
        <v>14</v>
      </c>
      <c r="D69" s="1694" t="s">
        <v>1425</v>
      </c>
      <c r="E69" s="1695">
        <f>E70</f>
        <v>200</v>
      </c>
      <c r="F69" s="1696">
        <f>F70</f>
        <v>200</v>
      </c>
      <c r="G69" s="1511"/>
    </row>
    <row r="70" spans="1:8" s="507" customFormat="1" ht="12.75" customHeight="1" x14ac:dyDescent="0.2">
      <c r="A70" s="1687">
        <v>200</v>
      </c>
      <c r="B70" s="1014" t="s">
        <v>17</v>
      </c>
      <c r="C70" s="1015" t="s">
        <v>1426</v>
      </c>
      <c r="D70" s="1688" t="s">
        <v>1425</v>
      </c>
      <c r="E70" s="1689">
        <v>200</v>
      </c>
      <c r="F70" s="1690">
        <v>200</v>
      </c>
      <c r="G70" s="1032"/>
    </row>
    <row r="71" spans="1:8" s="1717" customFormat="1" ht="12.75" customHeight="1" x14ac:dyDescent="0.2">
      <c r="A71" s="1710">
        <v>1302.5999999999999</v>
      </c>
      <c r="B71" s="1711" t="s">
        <v>17</v>
      </c>
      <c r="C71" s="1712" t="s">
        <v>14</v>
      </c>
      <c r="D71" s="1713" t="s">
        <v>1427</v>
      </c>
      <c r="E71" s="1714">
        <v>1302.5999999999999</v>
      </c>
      <c r="F71" s="1715">
        <f>F72</f>
        <v>1302.5999999999999</v>
      </c>
      <c r="G71" s="1716"/>
    </row>
    <row r="72" spans="1:8" s="1717" customFormat="1" ht="12.75" customHeight="1" x14ac:dyDescent="0.2">
      <c r="A72" s="626">
        <v>1302.5999999999999</v>
      </c>
      <c r="B72" s="1027" t="s">
        <v>17</v>
      </c>
      <c r="C72" s="1718" t="s">
        <v>1428</v>
      </c>
      <c r="D72" s="1719" t="s">
        <v>1429</v>
      </c>
      <c r="E72" s="1720">
        <v>1302.5999999999999</v>
      </c>
      <c r="F72" s="1721">
        <v>1302.5999999999999</v>
      </c>
      <c r="G72" s="1716"/>
    </row>
    <row r="73" spans="1:8" s="1717" customFormat="1" ht="12.75" customHeight="1" x14ac:dyDescent="0.2">
      <c r="A73" s="1687">
        <v>0</v>
      </c>
      <c r="B73" s="1722" t="s">
        <v>17</v>
      </c>
      <c r="C73" s="1723" t="s">
        <v>14</v>
      </c>
      <c r="D73" s="1724" t="s">
        <v>1430</v>
      </c>
      <c r="E73" s="1725">
        <v>4000</v>
      </c>
      <c r="F73" s="1715">
        <f>F74</f>
        <v>4000</v>
      </c>
      <c r="G73" s="1716"/>
    </row>
    <row r="74" spans="1:8" s="1717" customFormat="1" ht="12.75" customHeight="1" x14ac:dyDescent="0.2">
      <c r="A74" s="1018"/>
      <c r="B74" s="1014" t="s">
        <v>17</v>
      </c>
      <c r="C74" s="1726" t="s">
        <v>1431</v>
      </c>
      <c r="D74" s="1187" t="s">
        <v>1432</v>
      </c>
      <c r="E74" s="1708">
        <v>4000</v>
      </c>
      <c r="F74" s="1709">
        <v>4000</v>
      </c>
      <c r="G74" s="1727"/>
    </row>
    <row r="75" spans="1:8" s="1717" customFormat="1" x14ac:dyDescent="0.2">
      <c r="A75" s="1687">
        <v>0</v>
      </c>
      <c r="B75" s="1722" t="s">
        <v>17</v>
      </c>
      <c r="C75" s="1723" t="s">
        <v>14</v>
      </c>
      <c r="D75" s="1728" t="s">
        <v>1970</v>
      </c>
      <c r="E75" s="1725">
        <v>12500</v>
      </c>
      <c r="F75" s="1729">
        <f>F76</f>
        <v>12500</v>
      </c>
      <c r="G75" s="1727"/>
    </row>
    <row r="76" spans="1:8" s="507" customFormat="1" ht="12.75" customHeight="1" thickBot="1" x14ac:dyDescent="0.25">
      <c r="A76" s="1034"/>
      <c r="B76" s="1730" t="s">
        <v>17</v>
      </c>
      <c r="C76" s="1731" t="s">
        <v>1433</v>
      </c>
      <c r="D76" s="1732" t="s">
        <v>1971</v>
      </c>
      <c r="E76" s="1733">
        <v>12500</v>
      </c>
      <c r="F76" s="1734">
        <v>12500</v>
      </c>
      <c r="G76" s="1735"/>
    </row>
    <row r="77" spans="1:8" ht="12.75" customHeight="1" x14ac:dyDescent="0.2"/>
    <row r="78" spans="1:8" ht="12.75" customHeight="1" x14ac:dyDescent="0.2"/>
    <row r="79" spans="1:8" ht="18.75" customHeight="1" x14ac:dyDescent="0.2">
      <c r="B79" s="51" t="s">
        <v>1434</v>
      </c>
      <c r="C79" s="51"/>
      <c r="D79" s="51"/>
      <c r="E79" s="51"/>
      <c r="F79" s="51"/>
      <c r="G79" s="51"/>
      <c r="H79" s="37"/>
    </row>
    <row r="80" spans="1:8" ht="12.75" customHeight="1" thickBot="1" x14ac:dyDescent="0.25">
      <c r="B80" s="5"/>
      <c r="C80" s="5"/>
      <c r="D80" s="5"/>
      <c r="E80" s="7"/>
      <c r="F80" s="7"/>
      <c r="G80" s="7" t="s">
        <v>12</v>
      </c>
      <c r="H80" s="10"/>
    </row>
    <row r="81" spans="1:19" ht="18.75" thickBot="1" x14ac:dyDescent="0.25">
      <c r="A81" s="1971" t="s">
        <v>60</v>
      </c>
      <c r="B81" s="203" t="s">
        <v>16</v>
      </c>
      <c r="C81" s="204" t="s">
        <v>1435</v>
      </c>
      <c r="D81" s="199" t="s">
        <v>21</v>
      </c>
      <c r="E81" s="197" t="s">
        <v>142</v>
      </c>
      <c r="F81" s="198" t="s">
        <v>59</v>
      </c>
      <c r="G81" s="193" t="s">
        <v>22</v>
      </c>
      <c r="H81" s="11"/>
    </row>
    <row r="82" spans="1:19" ht="14.25" customHeight="1" thickBot="1" x14ac:dyDescent="0.25">
      <c r="A82" s="34">
        <v>80000</v>
      </c>
      <c r="B82" s="39" t="s">
        <v>17</v>
      </c>
      <c r="C82" s="35" t="s">
        <v>15</v>
      </c>
      <c r="D82" s="32" t="s">
        <v>19</v>
      </c>
      <c r="E82" s="34">
        <f>E83</f>
        <v>82777.78</v>
      </c>
      <c r="F82" s="34">
        <f>F83</f>
        <v>82777.78</v>
      </c>
      <c r="G82" s="31" t="s">
        <v>14</v>
      </c>
      <c r="H82" s="11"/>
    </row>
    <row r="83" spans="1:19" ht="12.75" customHeight="1" x14ac:dyDescent="0.2">
      <c r="A83" s="68">
        <f>SUM(A84:A85)</f>
        <v>80000</v>
      </c>
      <c r="B83" s="50" t="s">
        <v>14</v>
      </c>
      <c r="C83" s="18" t="s">
        <v>14</v>
      </c>
      <c r="D83" s="19" t="s">
        <v>10</v>
      </c>
      <c r="E83" s="129">
        <f>SUM(E84:E85)</f>
        <v>82777.78</v>
      </c>
      <c r="F83" s="69">
        <f>SUM(F84:F85)</f>
        <v>82777.78</v>
      </c>
      <c r="G83" s="30" t="s">
        <v>14</v>
      </c>
      <c r="H83" s="11"/>
    </row>
    <row r="84" spans="1:19" ht="12.75" customHeight="1" x14ac:dyDescent="0.2">
      <c r="A84" s="1767">
        <v>50000</v>
      </c>
      <c r="B84" s="1737" t="s">
        <v>17</v>
      </c>
      <c r="C84" s="1738" t="s">
        <v>1436</v>
      </c>
      <c r="D84" s="1739" t="s">
        <v>1437</v>
      </c>
      <c r="E84" s="1736">
        <v>52777.78</v>
      </c>
      <c r="F84" s="1740">
        <v>52777.78</v>
      </c>
      <c r="G84" s="317"/>
      <c r="H84" s="11"/>
    </row>
    <row r="85" spans="1:19" ht="12.75" customHeight="1" thickBot="1" x14ac:dyDescent="0.25">
      <c r="A85" s="1769">
        <v>30000</v>
      </c>
      <c r="B85" s="1742" t="s">
        <v>17</v>
      </c>
      <c r="C85" s="681" t="s">
        <v>1438</v>
      </c>
      <c r="D85" s="1743" t="s">
        <v>1439</v>
      </c>
      <c r="E85" s="1741">
        <v>30000</v>
      </c>
      <c r="F85" s="70">
        <v>30000</v>
      </c>
      <c r="G85" s="1744"/>
      <c r="H85" s="11"/>
    </row>
    <row r="86" spans="1:19" ht="12.75" customHeight="1" x14ac:dyDescent="0.2"/>
    <row r="87" spans="1:19" ht="12.75" customHeight="1" x14ac:dyDescent="0.2"/>
    <row r="88" spans="1:19" ht="18.75" customHeight="1" x14ac:dyDescent="0.2">
      <c r="B88" s="51" t="s">
        <v>1440</v>
      </c>
      <c r="C88" s="51"/>
      <c r="D88" s="51"/>
      <c r="E88" s="51"/>
      <c r="F88" s="51"/>
      <c r="G88" s="51"/>
      <c r="H88" s="999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</row>
    <row r="89" spans="1:19" ht="12" thickBot="1" x14ac:dyDescent="0.25">
      <c r="B89" s="5"/>
      <c r="C89" s="5"/>
      <c r="D89" s="5"/>
      <c r="E89" s="7"/>
      <c r="F89" s="7"/>
      <c r="G89" s="7" t="s">
        <v>12</v>
      </c>
      <c r="H89" s="534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</row>
    <row r="90" spans="1:19" ht="18.75" thickBot="1" x14ac:dyDescent="0.25">
      <c r="A90" s="1971" t="s">
        <v>60</v>
      </c>
      <c r="B90" s="203" t="s">
        <v>16</v>
      </c>
      <c r="C90" s="1630" t="s">
        <v>1441</v>
      </c>
      <c r="D90" s="1631" t="s">
        <v>1337</v>
      </c>
      <c r="E90" s="1972" t="s">
        <v>142</v>
      </c>
      <c r="F90" s="1961" t="s">
        <v>59</v>
      </c>
      <c r="G90" s="193" t="s">
        <v>22</v>
      </c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</row>
    <row r="91" spans="1:19" ht="14.25" customHeight="1" thickBot="1" x14ac:dyDescent="0.25">
      <c r="A91" s="34">
        <f>0</f>
        <v>0</v>
      </c>
      <c r="B91" s="39" t="s">
        <v>17</v>
      </c>
      <c r="C91" s="33" t="s">
        <v>15</v>
      </c>
      <c r="D91" s="32" t="s">
        <v>19</v>
      </c>
      <c r="E91" s="34">
        <f>SUM(E92:E92)</f>
        <v>1500</v>
      </c>
      <c r="F91" s="34">
        <f>F92</f>
        <v>0</v>
      </c>
      <c r="G91" s="31" t="s">
        <v>14</v>
      </c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</row>
    <row r="92" spans="1:19" ht="45.75" thickBot="1" x14ac:dyDescent="0.25">
      <c r="A92" s="727">
        <v>0</v>
      </c>
      <c r="B92" s="1561" t="s">
        <v>17</v>
      </c>
      <c r="C92" s="1562" t="s">
        <v>1442</v>
      </c>
      <c r="D92" s="171" t="s">
        <v>1443</v>
      </c>
      <c r="E92" s="1564">
        <v>1500</v>
      </c>
      <c r="F92" s="1565">
        <v>0</v>
      </c>
      <c r="G92" s="352" t="s">
        <v>1952</v>
      </c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</row>
    <row r="93" spans="1:19" ht="12.75" customHeight="1" x14ac:dyDescent="0.2"/>
    <row r="94" spans="1:19" x14ac:dyDescent="0.2">
      <c r="B94" s="1745"/>
      <c r="C94" s="1746"/>
      <c r="D94" s="1747"/>
      <c r="E94" s="1748"/>
      <c r="F94" s="1748"/>
      <c r="G94" s="1748"/>
      <c r="H94" s="76"/>
    </row>
    <row r="95" spans="1:19" ht="18" customHeight="1" x14ac:dyDescent="0.25">
      <c r="B95" s="385" t="s">
        <v>1444</v>
      </c>
      <c r="C95" s="385"/>
      <c r="D95" s="385"/>
      <c r="E95" s="385"/>
      <c r="F95" s="385"/>
      <c r="G95" s="385"/>
      <c r="H95" s="1407"/>
    </row>
    <row r="96" spans="1:19" ht="12.75" customHeight="1" thickBot="1" x14ac:dyDescent="0.3">
      <c r="B96" s="2"/>
      <c r="C96" s="2"/>
      <c r="D96" s="2"/>
      <c r="E96" s="386"/>
      <c r="F96" s="386"/>
      <c r="G96" s="386" t="s">
        <v>12</v>
      </c>
      <c r="H96" s="387"/>
    </row>
    <row r="97" spans="1:8" ht="18.75" thickBot="1" x14ac:dyDescent="0.25">
      <c r="A97" s="200" t="s">
        <v>60</v>
      </c>
      <c r="B97" s="440" t="s">
        <v>13</v>
      </c>
      <c r="C97" s="196" t="s">
        <v>1445</v>
      </c>
      <c r="D97" s="199" t="s">
        <v>323</v>
      </c>
      <c r="E97" s="197" t="s">
        <v>142</v>
      </c>
      <c r="F97" s="198" t="s">
        <v>59</v>
      </c>
      <c r="G97" s="448" t="s">
        <v>22</v>
      </c>
      <c r="H97" s="11"/>
    </row>
    <row r="98" spans="1:8" s="507" customFormat="1" ht="15" customHeight="1" thickBot="1" x14ac:dyDescent="0.25">
      <c r="A98" s="1771">
        <v>2000</v>
      </c>
      <c r="B98" s="1750" t="s">
        <v>324</v>
      </c>
      <c r="C98" s="390" t="s">
        <v>15</v>
      </c>
      <c r="D98" s="391" t="s">
        <v>326</v>
      </c>
      <c r="E98" s="1749">
        <f>E99</f>
        <v>2100</v>
      </c>
      <c r="F98" s="1751">
        <f>F99</f>
        <v>2100</v>
      </c>
      <c r="G98" s="604" t="s">
        <v>14</v>
      </c>
    </row>
    <row r="99" spans="1:8" s="507" customFormat="1" ht="12.75" customHeight="1" x14ac:dyDescent="0.2">
      <c r="A99" s="394">
        <f>SUM(A100:A102)</f>
        <v>2000</v>
      </c>
      <c r="B99" s="1752" t="s">
        <v>17</v>
      </c>
      <c r="C99" s="1752" t="s">
        <v>14</v>
      </c>
      <c r="D99" s="1753" t="s">
        <v>1446</v>
      </c>
      <c r="E99" s="398">
        <f>SUM(E100:E102)</f>
        <v>2100</v>
      </c>
      <c r="F99" s="1754">
        <f>F100+F101+F102</f>
        <v>2100</v>
      </c>
      <c r="G99" s="1520"/>
    </row>
    <row r="100" spans="1:8" s="507" customFormat="1" ht="22.5" x14ac:dyDescent="0.2">
      <c r="A100" s="409">
        <v>950</v>
      </c>
      <c r="B100" s="1755" t="s">
        <v>17</v>
      </c>
      <c r="C100" s="1756" t="s">
        <v>1447</v>
      </c>
      <c r="D100" s="882" t="s">
        <v>1448</v>
      </c>
      <c r="E100" s="410">
        <v>1000</v>
      </c>
      <c r="F100" s="1757">
        <v>1000</v>
      </c>
      <c r="G100" s="880"/>
    </row>
    <row r="101" spans="1:8" s="507" customFormat="1" ht="12.75" customHeight="1" x14ac:dyDescent="0.2">
      <c r="A101" s="409">
        <v>550</v>
      </c>
      <c r="B101" s="1755" t="s">
        <v>17</v>
      </c>
      <c r="C101" s="1756" t="s">
        <v>1449</v>
      </c>
      <c r="D101" s="879" t="s">
        <v>1450</v>
      </c>
      <c r="E101" s="410">
        <v>600</v>
      </c>
      <c r="F101" s="1757">
        <v>600</v>
      </c>
      <c r="G101" s="1572"/>
    </row>
    <row r="102" spans="1:8" s="507" customFormat="1" ht="12.75" customHeight="1" thickBot="1" x14ac:dyDescent="0.25">
      <c r="A102" s="727">
        <v>500</v>
      </c>
      <c r="B102" s="1758" t="s">
        <v>17</v>
      </c>
      <c r="C102" s="1140" t="s">
        <v>1451</v>
      </c>
      <c r="D102" s="1141" t="s">
        <v>1452</v>
      </c>
      <c r="E102" s="868">
        <v>500</v>
      </c>
      <c r="F102" s="1759">
        <v>500</v>
      </c>
      <c r="G102" s="1760"/>
      <c r="H102" s="675"/>
    </row>
    <row r="103" spans="1:8" s="507" customFormat="1" ht="12.75" customHeight="1" x14ac:dyDescent="0.2">
      <c r="B103" s="3061"/>
      <c r="C103" s="3061"/>
      <c r="D103" s="3061"/>
      <c r="E103" s="3061"/>
      <c r="F103" s="3061"/>
      <c r="G103" s="3061"/>
      <c r="H103" s="3062"/>
    </row>
  </sheetData>
  <mergeCells count="8">
    <mergeCell ref="B103:H103"/>
    <mergeCell ref="A1:H1"/>
    <mergeCell ref="A3:H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19"/>
  <sheetViews>
    <sheetView zoomScaleNormal="100" workbookViewId="0"/>
  </sheetViews>
  <sheetFormatPr defaultRowHeight="12.75" x14ac:dyDescent="0.2"/>
  <cols>
    <col min="1" max="1" width="9.28515625" style="894" customWidth="1"/>
    <col min="2" max="2" width="3.7109375" style="894" customWidth="1"/>
    <col min="3" max="5" width="5.42578125" style="894" customWidth="1"/>
    <col min="6" max="6" width="20.7109375" style="894" customWidth="1"/>
    <col min="7" max="7" width="23.140625" style="894" customWidth="1"/>
    <col min="8" max="8" width="12.7109375" style="894" customWidth="1"/>
    <col min="9" max="16384" width="9.140625" style="894"/>
  </cols>
  <sheetData>
    <row r="1" spans="1:8" x14ac:dyDescent="0.2">
      <c r="H1" s="896"/>
    </row>
    <row r="2" spans="1:8" s="11" customFormat="1" ht="18" customHeight="1" x14ac:dyDescent="0.25">
      <c r="A2" s="2935" t="s">
        <v>146</v>
      </c>
      <c r="B2" s="2935"/>
      <c r="C2" s="2935"/>
      <c r="D2" s="2935"/>
      <c r="E2" s="2935"/>
      <c r="F2" s="2935"/>
      <c r="G2" s="2935"/>
      <c r="H2" s="2935"/>
    </row>
    <row r="4" spans="1:8" ht="15.75" x14ac:dyDescent="0.25">
      <c r="A4" s="3022" t="s">
        <v>753</v>
      </c>
      <c r="B4" s="3022"/>
      <c r="C4" s="3022"/>
      <c r="D4" s="3022"/>
      <c r="E4" s="3022"/>
      <c r="F4" s="3022"/>
      <c r="G4" s="3022"/>
      <c r="H4" s="3022"/>
    </row>
    <row r="5" spans="1:8" ht="15.75" x14ac:dyDescent="0.25">
      <c r="A5" s="897"/>
      <c r="B5" s="897"/>
      <c r="C5" s="897"/>
      <c r="D5" s="897"/>
      <c r="E5" s="897"/>
      <c r="F5" s="897"/>
      <c r="G5" s="897"/>
      <c r="H5" s="897"/>
    </row>
    <row r="6" spans="1:8" ht="15.75" x14ac:dyDescent="0.25">
      <c r="A6" s="2981" t="s">
        <v>1374</v>
      </c>
      <c r="B6" s="2981"/>
      <c r="C6" s="2981"/>
      <c r="D6" s="2981"/>
      <c r="E6" s="2981"/>
      <c r="F6" s="2981"/>
      <c r="G6" s="2981"/>
      <c r="H6" s="2981"/>
    </row>
    <row r="7" spans="1:8" ht="15.75" x14ac:dyDescent="0.25">
      <c r="A7" s="44"/>
      <c r="B7" s="44"/>
      <c r="C7" s="44"/>
      <c r="D7" s="44"/>
      <c r="E7" s="44"/>
      <c r="F7" s="44"/>
      <c r="G7" s="44"/>
      <c r="H7" s="44"/>
    </row>
    <row r="8" spans="1:8" ht="12.75" customHeight="1" thickBot="1" x14ac:dyDescent="0.25">
      <c r="B8" s="898"/>
      <c r="C8" s="899"/>
      <c r="D8" s="899"/>
      <c r="E8" s="899"/>
      <c r="F8" s="899"/>
      <c r="G8" s="899"/>
      <c r="H8" s="900" t="s">
        <v>754</v>
      </c>
    </row>
    <row r="9" spans="1:8" s="2169" customFormat="1" ht="13.5" thickBot="1" x14ac:dyDescent="0.25">
      <c r="A9" s="2168" t="s">
        <v>60</v>
      </c>
      <c r="B9" s="3023" t="s">
        <v>755</v>
      </c>
      <c r="C9" s="3024"/>
      <c r="D9" s="3024"/>
      <c r="E9" s="3025"/>
      <c r="F9" s="3024" t="s">
        <v>756</v>
      </c>
      <c r="G9" s="3025"/>
      <c r="H9" s="2872" t="s">
        <v>59</v>
      </c>
    </row>
    <row r="10" spans="1:8" ht="13.5" thickBot="1" x14ac:dyDescent="0.25">
      <c r="A10" s="901">
        <v>0</v>
      </c>
      <c r="B10" s="1242" t="s">
        <v>17</v>
      </c>
      <c r="C10" s="1081" t="s">
        <v>757</v>
      </c>
      <c r="D10" s="1082" t="s">
        <v>758</v>
      </c>
      <c r="E10" s="1243" t="s">
        <v>759</v>
      </c>
      <c r="F10" s="3050" t="s">
        <v>1453</v>
      </c>
      <c r="G10" s="3050"/>
      <c r="H10" s="901">
        <v>0</v>
      </c>
    </row>
    <row r="11" spans="1:8" ht="12.75" customHeight="1" x14ac:dyDescent="0.2">
      <c r="A11" s="914">
        <v>0</v>
      </c>
      <c r="B11" s="922" t="s">
        <v>18</v>
      </c>
      <c r="C11" s="1085">
        <v>1907</v>
      </c>
      <c r="D11" s="1761" t="s">
        <v>14</v>
      </c>
      <c r="E11" s="1422">
        <v>2122</v>
      </c>
      <c r="F11" s="3063" t="s">
        <v>1386</v>
      </c>
      <c r="G11" s="3064"/>
      <c r="H11" s="2339">
        <v>0</v>
      </c>
    </row>
    <row r="12" spans="1:8" ht="13.5" thickBot="1" x14ac:dyDescent="0.25">
      <c r="A12" s="924">
        <v>0</v>
      </c>
      <c r="B12" s="925" t="s">
        <v>18</v>
      </c>
      <c r="C12" s="1424">
        <v>1910</v>
      </c>
      <c r="D12" s="1762" t="s">
        <v>14</v>
      </c>
      <c r="E12" s="1763">
        <v>2122</v>
      </c>
      <c r="F12" s="3065" t="s">
        <v>1384</v>
      </c>
      <c r="G12" s="3066"/>
      <c r="H12" s="2878">
        <v>0</v>
      </c>
    </row>
    <row r="13" spans="1:8" x14ac:dyDescent="0.2">
      <c r="B13" s="929"/>
      <c r="C13" s="930"/>
      <c r="D13" s="931"/>
      <c r="E13" s="932"/>
      <c r="F13" s="933"/>
      <c r="G13" s="933"/>
      <c r="H13" s="934"/>
    </row>
    <row r="15" spans="1:8" x14ac:dyDescent="0.2">
      <c r="A15" s="3058"/>
      <c r="B15" s="3058"/>
      <c r="C15" s="3058"/>
      <c r="D15" s="3060"/>
      <c r="E15" s="3060"/>
      <c r="F15" s="3060"/>
      <c r="G15" s="11"/>
    </row>
    <row r="16" spans="1:8" x14ac:dyDescent="0.2">
      <c r="A16" s="433"/>
      <c r="B16" s="433"/>
      <c r="C16" s="433"/>
      <c r="D16" s="11"/>
      <c r="E16" s="11"/>
      <c r="G16" s="11"/>
    </row>
    <row r="17" spans="1:7" x14ac:dyDescent="0.2">
      <c r="A17" s="3058"/>
      <c r="B17" s="3058"/>
      <c r="C17" s="3058"/>
      <c r="D17" s="3060"/>
      <c r="E17" s="3060"/>
      <c r="F17" s="3060"/>
      <c r="G17" s="11"/>
    </row>
    <row r="18" spans="1:7" x14ac:dyDescent="0.2">
      <c r="A18" s="433"/>
      <c r="B18" s="433"/>
      <c r="C18" s="433"/>
      <c r="D18" s="11"/>
      <c r="E18" s="11"/>
      <c r="G18" s="11"/>
    </row>
    <row r="19" spans="1:7" x14ac:dyDescent="0.2">
      <c r="A19" s="3058"/>
      <c r="B19" s="3058"/>
      <c r="C19" s="3058"/>
      <c r="D19" s="3060"/>
      <c r="E19" s="3060"/>
      <c r="F19" s="3060"/>
      <c r="G19" s="11"/>
    </row>
  </sheetData>
  <mergeCells count="14">
    <mergeCell ref="F12:G12"/>
    <mergeCell ref="A15:C15"/>
    <mergeCell ref="D15:F15"/>
    <mergeCell ref="A17:C17"/>
    <mergeCell ref="D17:F17"/>
    <mergeCell ref="A19:C19"/>
    <mergeCell ref="D19:F19"/>
    <mergeCell ref="A2:H2"/>
    <mergeCell ref="A4:H4"/>
    <mergeCell ref="A6:H6"/>
    <mergeCell ref="F9:G9"/>
    <mergeCell ref="F10:G10"/>
    <mergeCell ref="F11:G11"/>
    <mergeCell ref="B9:E9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19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140625" style="11"/>
    <col min="2" max="2" width="3.5703125" style="12" customWidth="1"/>
    <col min="3" max="3" width="10" style="11" customWidth="1"/>
    <col min="4" max="4" width="47.5703125" style="11" customWidth="1"/>
    <col min="5" max="6" width="10.140625" style="11" customWidth="1"/>
    <col min="7" max="7" width="13.7109375" style="12" customWidth="1"/>
    <col min="8" max="16384" width="9.140625" style="11"/>
  </cols>
  <sheetData>
    <row r="1" spans="1:11" ht="18" customHeight="1" x14ac:dyDescent="0.25">
      <c r="A1" s="2935" t="s">
        <v>146</v>
      </c>
      <c r="B1" s="2935"/>
      <c r="C1" s="2935"/>
      <c r="D1" s="2935"/>
      <c r="E1" s="2935"/>
      <c r="F1" s="2935"/>
      <c r="G1" s="2935"/>
      <c r="H1" s="952"/>
    </row>
    <row r="2" spans="1:11" ht="12.75" customHeight="1" x14ac:dyDescent="0.2">
      <c r="B2" s="11"/>
    </row>
    <row r="3" spans="1:11" s="1" customFormat="1" ht="15.75" x14ac:dyDescent="0.25">
      <c r="A3" s="2981" t="s">
        <v>1634</v>
      </c>
      <c r="B3" s="2981"/>
      <c r="C3" s="2981"/>
      <c r="D3" s="2981"/>
      <c r="E3" s="2981"/>
      <c r="F3" s="2981"/>
      <c r="G3" s="2981"/>
    </row>
    <row r="4" spans="1:11" s="1" customFormat="1" ht="15.75" x14ac:dyDescent="0.25">
      <c r="B4" s="44"/>
      <c r="C4" s="44"/>
      <c r="D4" s="44"/>
      <c r="E4" s="44"/>
      <c r="F4" s="44"/>
      <c r="G4" s="44"/>
    </row>
    <row r="5" spans="1:11" s="4" customFormat="1" ht="15.75" customHeight="1" x14ac:dyDescent="0.2">
      <c r="B5" s="24"/>
      <c r="C5" s="3001" t="s">
        <v>61</v>
      </c>
      <c r="D5" s="3001"/>
      <c r="E5" s="3001"/>
      <c r="F5" s="37"/>
      <c r="G5" s="37"/>
    </row>
    <row r="6" spans="1:11" s="6" customFormat="1" ht="12" thickBot="1" x14ac:dyDescent="0.25">
      <c r="B6" s="5"/>
      <c r="C6" s="5"/>
      <c r="D6" s="5"/>
      <c r="E6" s="7" t="s">
        <v>12</v>
      </c>
      <c r="F6" s="10"/>
    </row>
    <row r="7" spans="1:11" s="9" customFormat="1" ht="12.75" customHeight="1" x14ac:dyDescent="0.2">
      <c r="B7" s="3002"/>
      <c r="C7" s="3003" t="s">
        <v>0</v>
      </c>
      <c r="D7" s="3005" t="s">
        <v>1</v>
      </c>
      <c r="E7" s="3007" t="s">
        <v>62</v>
      </c>
      <c r="F7" s="8"/>
      <c r="G7" s="8"/>
      <c r="H7" s="8"/>
      <c r="I7" s="8"/>
      <c r="J7" s="8"/>
      <c r="K7" s="8"/>
    </row>
    <row r="8" spans="1:11" s="6" customFormat="1" ht="12.75" customHeight="1" thickBot="1" x14ac:dyDescent="0.25">
      <c r="B8" s="3002"/>
      <c r="C8" s="3004"/>
      <c r="D8" s="3006"/>
      <c r="E8" s="3008"/>
    </row>
    <row r="9" spans="1:11" s="6" customFormat="1" ht="12.75" customHeight="1" thickBot="1" x14ac:dyDescent="0.25">
      <c r="B9" s="45"/>
      <c r="C9" s="36" t="s">
        <v>2</v>
      </c>
      <c r="D9" s="32" t="s">
        <v>7</v>
      </c>
      <c r="E9" s="34">
        <f>SUM(E10:E10)</f>
        <v>4000</v>
      </c>
    </row>
    <row r="10" spans="1:11" s="13" customFormat="1" ht="12.75" customHeight="1" thickBot="1" x14ac:dyDescent="0.25">
      <c r="B10" s="43"/>
      <c r="C10" s="2088" t="s">
        <v>3</v>
      </c>
      <c r="D10" s="2089" t="s">
        <v>6</v>
      </c>
      <c r="E10" s="2090">
        <f>F16</f>
        <v>4000</v>
      </c>
      <c r="F10" s="25"/>
    </row>
    <row r="11" spans="1:11" s="1" customFormat="1" ht="12.75" customHeight="1" x14ac:dyDescent="0.25">
      <c r="B11" s="3"/>
      <c r="C11" s="2"/>
      <c r="D11" s="2"/>
      <c r="E11" s="2"/>
      <c r="F11" s="2"/>
      <c r="G11" s="387"/>
    </row>
    <row r="12" spans="1:11" ht="12.75" customHeight="1" x14ac:dyDescent="0.2"/>
    <row r="13" spans="1:11" ht="12.75" customHeight="1" x14ac:dyDescent="0.2">
      <c r="B13" s="3067" t="s">
        <v>1635</v>
      </c>
      <c r="C13" s="3067"/>
      <c r="D13" s="3067"/>
      <c r="E13" s="3067"/>
      <c r="F13" s="3067"/>
      <c r="G13" s="1454"/>
    </row>
    <row r="14" spans="1:11" ht="12.75" customHeight="1" thickBot="1" x14ac:dyDescent="0.25">
      <c r="B14" s="5"/>
      <c r="C14" s="5"/>
      <c r="D14" s="5"/>
      <c r="E14" s="23"/>
      <c r="G14" s="78" t="s">
        <v>12</v>
      </c>
    </row>
    <row r="15" spans="1:11" ht="38.25" customHeight="1" thickBot="1" x14ac:dyDescent="0.25">
      <c r="A15" s="210" t="s">
        <v>60</v>
      </c>
      <c r="B15" s="201" t="s">
        <v>16</v>
      </c>
      <c r="C15" s="204" t="s">
        <v>1636</v>
      </c>
      <c r="D15" s="194" t="s">
        <v>20</v>
      </c>
      <c r="E15" s="208" t="s">
        <v>63</v>
      </c>
      <c r="F15" s="209" t="s">
        <v>59</v>
      </c>
      <c r="G15" s="193" t="s">
        <v>22</v>
      </c>
    </row>
    <row r="16" spans="1:11" s="507" customFormat="1" ht="15" customHeight="1" thickBot="1" x14ac:dyDescent="0.25">
      <c r="A16" s="34">
        <f>A17</f>
        <v>3000</v>
      </c>
      <c r="B16" s="39" t="s">
        <v>17</v>
      </c>
      <c r="C16" s="35" t="s">
        <v>15</v>
      </c>
      <c r="D16" s="32" t="s">
        <v>19</v>
      </c>
      <c r="E16" s="34">
        <f>E17</f>
        <v>4000</v>
      </c>
      <c r="F16" s="34">
        <f>F17</f>
        <v>4000</v>
      </c>
      <c r="G16" s="64" t="s">
        <v>14</v>
      </c>
    </row>
    <row r="17" spans="1:7" ht="12.75" customHeight="1" thickBot="1" x14ac:dyDescent="0.25">
      <c r="A17" s="2091">
        <v>3000</v>
      </c>
      <c r="B17" s="2092" t="s">
        <v>18</v>
      </c>
      <c r="C17" s="2093" t="s">
        <v>1637</v>
      </c>
      <c r="D17" s="2094" t="s">
        <v>1638</v>
      </c>
      <c r="E17" s="2095">
        <v>4000</v>
      </c>
      <c r="F17" s="2096">
        <v>4000</v>
      </c>
      <c r="G17" s="64"/>
    </row>
    <row r="18" spans="1:7" ht="12.75" customHeight="1" x14ac:dyDescent="0.2"/>
    <row r="19" spans="1:7" ht="12.75" customHeight="1" x14ac:dyDescent="0.2"/>
  </sheetData>
  <mergeCells count="8">
    <mergeCell ref="B13:F13"/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37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140625" style="11"/>
    <col min="2" max="2" width="3.5703125" style="12" customWidth="1"/>
    <col min="3" max="3" width="10" style="11" customWidth="1"/>
    <col min="4" max="4" width="36.42578125" style="11" customWidth="1"/>
    <col min="5" max="5" width="11.140625" style="11" customWidth="1"/>
    <col min="6" max="6" width="11.7109375" style="11" customWidth="1"/>
    <col min="7" max="7" width="19" style="11" customWidth="1"/>
    <col min="8" max="8" width="16.42578125" style="12" customWidth="1"/>
    <col min="9" max="9" width="9.140625" style="11"/>
    <col min="10" max="10" width="14.140625" style="11" customWidth="1"/>
    <col min="11" max="16384" width="9.140625" style="11"/>
  </cols>
  <sheetData>
    <row r="1" spans="1:10" ht="18" customHeight="1" x14ac:dyDescent="0.25">
      <c r="A1" s="2935" t="s">
        <v>146</v>
      </c>
      <c r="B1" s="2935"/>
      <c r="C1" s="2935"/>
      <c r="D1" s="2935"/>
      <c r="E1" s="2935"/>
      <c r="F1" s="2935"/>
      <c r="G1" s="2935"/>
      <c r="H1" s="125"/>
      <c r="I1" s="952"/>
    </row>
    <row r="2" spans="1:10" ht="12.75" customHeight="1" x14ac:dyDescent="0.2">
      <c r="F2" s="55"/>
      <c r="G2" s="55"/>
      <c r="H2" s="122"/>
      <c r="I2" s="55"/>
    </row>
    <row r="3" spans="1:10" s="1" customFormat="1" ht="15.75" x14ac:dyDescent="0.25">
      <c r="A3" s="2981" t="s">
        <v>1454</v>
      </c>
      <c r="B3" s="2981"/>
      <c r="C3" s="2981"/>
      <c r="D3" s="2981"/>
      <c r="E3" s="2981"/>
      <c r="F3" s="2981"/>
      <c r="G3" s="2981"/>
      <c r="H3" s="116"/>
      <c r="I3" s="646"/>
    </row>
    <row r="4" spans="1:10" s="1" customFormat="1" ht="15.75" x14ac:dyDescent="0.25">
      <c r="B4" s="44"/>
      <c r="C4" s="44"/>
      <c r="D4" s="44"/>
      <c r="E4" s="44"/>
      <c r="F4" s="44"/>
      <c r="G4" s="44"/>
      <c r="H4" s="44"/>
      <c r="I4" s="646"/>
    </row>
    <row r="5" spans="1:10" s="4" customFormat="1" ht="15.75" customHeight="1" x14ac:dyDescent="0.2">
      <c r="B5" s="24"/>
      <c r="C5" s="3001" t="s">
        <v>61</v>
      </c>
      <c r="D5" s="3001"/>
      <c r="E5" s="3001"/>
      <c r="F5" s="37"/>
      <c r="G5" s="37"/>
      <c r="H5" s="37"/>
      <c r="I5" s="1102"/>
    </row>
    <row r="6" spans="1:10" s="6" customFormat="1" ht="12" thickBot="1" x14ac:dyDescent="0.25">
      <c r="B6" s="5"/>
      <c r="C6" s="5"/>
      <c r="D6" s="5"/>
      <c r="E6" s="7" t="s">
        <v>12</v>
      </c>
      <c r="F6" s="78"/>
      <c r="G6" s="29"/>
      <c r="H6" s="77"/>
      <c r="I6" s="77"/>
    </row>
    <row r="7" spans="1:10" s="9" customFormat="1" ht="12.75" customHeight="1" x14ac:dyDescent="0.2">
      <c r="B7" s="3002"/>
      <c r="C7" s="3003" t="s">
        <v>0</v>
      </c>
      <c r="D7" s="3005" t="s">
        <v>1</v>
      </c>
      <c r="E7" s="3007" t="s">
        <v>62</v>
      </c>
      <c r="F7" s="124"/>
      <c r="G7" s="8"/>
      <c r="H7" s="8"/>
      <c r="I7" s="8"/>
      <c r="J7" s="8"/>
    </row>
    <row r="8" spans="1:10" s="6" customFormat="1" ht="12.75" customHeight="1" thickBot="1" x14ac:dyDescent="0.25">
      <c r="B8" s="3002"/>
      <c r="C8" s="3004"/>
      <c r="D8" s="3006"/>
      <c r="E8" s="3008"/>
      <c r="F8" s="124"/>
      <c r="G8" s="77"/>
      <c r="H8" s="77"/>
      <c r="I8" s="77"/>
    </row>
    <row r="9" spans="1:10" s="6" customFormat="1" ht="12.75" customHeight="1" thickBot="1" x14ac:dyDescent="0.25">
      <c r="B9" s="45"/>
      <c r="C9" s="36" t="s">
        <v>2</v>
      </c>
      <c r="D9" s="32" t="s">
        <v>7</v>
      </c>
      <c r="E9" s="34">
        <f>SUM(E10:E11)</f>
        <v>1533</v>
      </c>
      <c r="F9" s="40"/>
      <c r="G9" s="77"/>
      <c r="H9" s="1772"/>
      <c r="I9" s="77"/>
    </row>
    <row r="10" spans="1:10" s="13" customFormat="1" ht="12.75" customHeight="1" x14ac:dyDescent="0.2">
      <c r="B10" s="43"/>
      <c r="C10" s="46" t="s">
        <v>3</v>
      </c>
      <c r="D10" s="22" t="s">
        <v>6</v>
      </c>
      <c r="E10" s="60">
        <f>F17</f>
        <v>383</v>
      </c>
      <c r="F10" s="42"/>
      <c r="G10" s="25"/>
      <c r="H10" s="1773"/>
    </row>
    <row r="11" spans="1:10" s="13" customFormat="1" ht="12.75" customHeight="1" thickBot="1" x14ac:dyDescent="0.25">
      <c r="B11" s="43"/>
      <c r="C11" s="1774" t="s">
        <v>4</v>
      </c>
      <c r="D11" s="1775" t="s">
        <v>8</v>
      </c>
      <c r="E11" s="82">
        <f>F33</f>
        <v>1150</v>
      </c>
      <c r="F11" s="123"/>
      <c r="H11" s="1773"/>
    </row>
    <row r="12" spans="1:10" s="1" customFormat="1" ht="12.75" customHeight="1" x14ac:dyDescent="0.25">
      <c r="B12" s="3"/>
      <c r="C12" s="2"/>
      <c r="D12" s="2"/>
      <c r="E12" s="2"/>
      <c r="F12" s="2"/>
      <c r="G12" s="2"/>
      <c r="H12" s="1776"/>
    </row>
    <row r="13" spans="1:10" ht="12.75" customHeight="1" x14ac:dyDescent="0.2"/>
    <row r="14" spans="1:10" ht="18.75" customHeight="1" x14ac:dyDescent="0.2">
      <c r="B14" s="51" t="s">
        <v>1455</v>
      </c>
      <c r="C14" s="51"/>
      <c r="D14" s="51"/>
      <c r="E14" s="51"/>
      <c r="F14" s="51"/>
      <c r="G14" s="51"/>
      <c r="H14" s="1454"/>
    </row>
    <row r="15" spans="1:10" ht="12.75" customHeight="1" thickBot="1" x14ac:dyDescent="0.25">
      <c r="B15" s="5"/>
      <c r="C15" s="5"/>
      <c r="D15" s="5"/>
      <c r="E15" s="23"/>
      <c r="F15" s="23"/>
      <c r="G15" s="78" t="s">
        <v>12</v>
      </c>
      <c r="H15" s="29"/>
    </row>
    <row r="16" spans="1:10" ht="18.75" thickBot="1" x14ac:dyDescent="0.25">
      <c r="A16" s="200" t="s">
        <v>60</v>
      </c>
      <c r="B16" s="203" t="s">
        <v>16</v>
      </c>
      <c r="C16" s="204" t="s">
        <v>1456</v>
      </c>
      <c r="D16" s="194" t="s">
        <v>20</v>
      </c>
      <c r="E16" s="197" t="s">
        <v>142</v>
      </c>
      <c r="F16" s="198" t="s">
        <v>59</v>
      </c>
      <c r="G16" s="193" t="s">
        <v>22</v>
      </c>
      <c r="H16" s="11"/>
    </row>
    <row r="17" spans="1:9" ht="15" customHeight="1" thickBot="1" x14ac:dyDescent="0.25">
      <c r="A17" s="34">
        <f>A18+A20+A22+A24+A26</f>
        <v>601</v>
      </c>
      <c r="B17" s="39" t="s">
        <v>17</v>
      </c>
      <c r="C17" s="35" t="s">
        <v>15</v>
      </c>
      <c r="D17" s="32" t="s">
        <v>19</v>
      </c>
      <c r="E17" s="446">
        <f>E18+E20+E22+E24+E26</f>
        <v>383</v>
      </c>
      <c r="F17" s="446">
        <f>F18+F20+F22+F24+F26</f>
        <v>383</v>
      </c>
      <c r="G17" s="294" t="s">
        <v>14</v>
      </c>
      <c r="H17" s="11"/>
    </row>
    <row r="18" spans="1:9" ht="12.75" customHeight="1" x14ac:dyDescent="0.2">
      <c r="A18" s="372">
        <f>+A19</f>
        <v>200</v>
      </c>
      <c r="B18" s="373" t="s">
        <v>18</v>
      </c>
      <c r="C18" s="374" t="s">
        <v>14</v>
      </c>
      <c r="D18" s="1664" t="s">
        <v>1457</v>
      </c>
      <c r="E18" s="1777">
        <f>+E19</f>
        <v>75</v>
      </c>
      <c r="F18" s="1778">
        <f>+F19</f>
        <v>75</v>
      </c>
      <c r="G18" s="28"/>
      <c r="H18" s="11"/>
    </row>
    <row r="19" spans="1:9" ht="12.75" customHeight="1" x14ac:dyDescent="0.2">
      <c r="A19" s="1671">
        <v>200</v>
      </c>
      <c r="B19" s="1806" t="s">
        <v>169</v>
      </c>
      <c r="C19" s="1779" t="s">
        <v>1458</v>
      </c>
      <c r="D19" s="1673" t="s">
        <v>1459</v>
      </c>
      <c r="E19" s="1780">
        <v>75</v>
      </c>
      <c r="F19" s="1781">
        <v>75</v>
      </c>
      <c r="G19" s="26"/>
      <c r="H19" s="11"/>
    </row>
    <row r="20" spans="1:9" ht="12.75" customHeight="1" x14ac:dyDescent="0.2">
      <c r="A20" s="1665">
        <f>A21</f>
        <v>125</v>
      </c>
      <c r="B20" s="1807" t="s">
        <v>18</v>
      </c>
      <c r="C20" s="1782" t="s">
        <v>14</v>
      </c>
      <c r="D20" s="1668" t="s">
        <v>1460</v>
      </c>
      <c r="E20" s="1783">
        <f>E21</f>
        <v>50</v>
      </c>
      <c r="F20" s="1784">
        <f>F21</f>
        <v>30</v>
      </c>
      <c r="G20" s="27"/>
      <c r="H20" s="11"/>
    </row>
    <row r="21" spans="1:9" ht="12.75" customHeight="1" x14ac:dyDescent="0.2">
      <c r="A21" s="1671">
        <v>125</v>
      </c>
      <c r="B21" s="1806" t="s">
        <v>169</v>
      </c>
      <c r="C21" s="1779" t="s">
        <v>1461</v>
      </c>
      <c r="D21" s="1673" t="s">
        <v>1462</v>
      </c>
      <c r="E21" s="1780">
        <v>50</v>
      </c>
      <c r="F21" s="1781">
        <v>30</v>
      </c>
      <c r="G21" s="26"/>
      <c r="H21" s="11"/>
    </row>
    <row r="22" spans="1:9" ht="12.75" customHeight="1" x14ac:dyDescent="0.2">
      <c r="A22" s="1665">
        <f>SUM(A23:A23)</f>
        <v>200</v>
      </c>
      <c r="B22" s="1807" t="s">
        <v>18</v>
      </c>
      <c r="C22" s="1782" t="s">
        <v>14</v>
      </c>
      <c r="D22" s="1668" t="s">
        <v>1463</v>
      </c>
      <c r="E22" s="1783">
        <f>SUM(E23:E23)</f>
        <v>200</v>
      </c>
      <c r="F22" s="1784">
        <f>SUM(F23:F23)</f>
        <v>180</v>
      </c>
      <c r="G22" s="27"/>
      <c r="H22" s="11"/>
    </row>
    <row r="23" spans="1:9" ht="12.75" customHeight="1" x14ac:dyDescent="0.2">
      <c r="A23" s="1671">
        <v>200</v>
      </c>
      <c r="B23" s="1806" t="s">
        <v>169</v>
      </c>
      <c r="C23" s="1779" t="s">
        <v>1464</v>
      </c>
      <c r="D23" s="1673" t="s">
        <v>1465</v>
      </c>
      <c r="E23" s="1780">
        <v>200</v>
      </c>
      <c r="F23" s="1781">
        <v>180</v>
      </c>
      <c r="G23" s="26"/>
      <c r="H23" s="11"/>
    </row>
    <row r="24" spans="1:9" s="621" customFormat="1" x14ac:dyDescent="0.2">
      <c r="A24" s="2614">
        <f>A25</f>
        <v>40</v>
      </c>
      <c r="B24" s="2615" t="s">
        <v>18</v>
      </c>
      <c r="C24" s="2616" t="s">
        <v>14</v>
      </c>
      <c r="D24" s="2617" t="s">
        <v>1466</v>
      </c>
      <c r="E24" s="2618">
        <f>E25</f>
        <v>40</v>
      </c>
      <c r="F24" s="2619">
        <f>F25</f>
        <v>80</v>
      </c>
      <c r="G24" s="2613"/>
    </row>
    <row r="25" spans="1:9" ht="12.75" customHeight="1" x14ac:dyDescent="0.2">
      <c r="A25" s="1671">
        <v>40</v>
      </c>
      <c r="B25" s="1806" t="s">
        <v>169</v>
      </c>
      <c r="C25" s="1779" t="s">
        <v>1467</v>
      </c>
      <c r="D25" s="1785" t="s">
        <v>1468</v>
      </c>
      <c r="E25" s="1780">
        <v>40</v>
      </c>
      <c r="F25" s="1781">
        <v>80</v>
      </c>
      <c r="G25" s="26"/>
      <c r="H25" s="11"/>
    </row>
    <row r="26" spans="1:9" ht="12.75" customHeight="1" x14ac:dyDescent="0.2">
      <c r="A26" s="394">
        <f>A27</f>
        <v>36</v>
      </c>
      <c r="B26" s="1808" t="s">
        <v>18</v>
      </c>
      <c r="C26" s="1317" t="s">
        <v>14</v>
      </c>
      <c r="D26" s="1318" t="s">
        <v>641</v>
      </c>
      <c r="E26" s="398">
        <f>E27</f>
        <v>18</v>
      </c>
      <c r="F26" s="399">
        <f>F27</f>
        <v>18</v>
      </c>
      <c r="G26" s="328"/>
      <c r="H26" s="11"/>
    </row>
    <row r="27" spans="1:9" ht="12.75" customHeight="1" thickBot="1" x14ac:dyDescent="0.25">
      <c r="A27" s="727">
        <v>36</v>
      </c>
      <c r="B27" s="1809" t="s">
        <v>169</v>
      </c>
      <c r="C27" s="1786">
        <v>1160010000</v>
      </c>
      <c r="D27" s="1680" t="s">
        <v>1469</v>
      </c>
      <c r="E27" s="868">
        <v>18</v>
      </c>
      <c r="F27" s="620">
        <v>18</v>
      </c>
      <c r="G27" s="58"/>
      <c r="H27" s="11"/>
      <c r="I27" s="55"/>
    </row>
    <row r="28" spans="1:9" ht="12.75" customHeight="1" x14ac:dyDescent="0.2"/>
    <row r="29" spans="1:9" ht="12.75" customHeight="1" x14ac:dyDescent="0.2"/>
    <row r="30" spans="1:9" ht="18.75" customHeight="1" x14ac:dyDescent="0.2">
      <c r="B30" s="51" t="s">
        <v>1470</v>
      </c>
      <c r="C30" s="51"/>
      <c r="D30" s="51"/>
      <c r="E30" s="51"/>
      <c r="F30" s="51"/>
      <c r="G30" s="51"/>
      <c r="H30" s="24"/>
    </row>
    <row r="31" spans="1:9" ht="12" thickBot="1" x14ac:dyDescent="0.25">
      <c r="B31" s="5"/>
      <c r="C31" s="5"/>
      <c r="D31" s="5"/>
      <c r="E31" s="7"/>
      <c r="F31" s="7"/>
      <c r="G31" s="7" t="s">
        <v>12</v>
      </c>
      <c r="H31" s="10"/>
    </row>
    <row r="32" spans="1:9" ht="18.75" thickBot="1" x14ac:dyDescent="0.25">
      <c r="A32" s="1971" t="s">
        <v>60</v>
      </c>
      <c r="B32" s="203" t="s">
        <v>16</v>
      </c>
      <c r="C32" s="204" t="s">
        <v>1471</v>
      </c>
      <c r="D32" s="199" t="s">
        <v>21</v>
      </c>
      <c r="E32" s="197" t="s">
        <v>142</v>
      </c>
      <c r="F32" s="198" t="s">
        <v>59</v>
      </c>
      <c r="G32" s="449" t="s">
        <v>22</v>
      </c>
      <c r="H32" s="11"/>
    </row>
    <row r="33" spans="1:11" ht="15" customHeight="1" thickBot="1" x14ac:dyDescent="0.25">
      <c r="A33" s="34">
        <v>1150</v>
      </c>
      <c r="B33" s="39" t="s">
        <v>17</v>
      </c>
      <c r="C33" s="35" t="s">
        <v>15</v>
      </c>
      <c r="D33" s="33" t="s">
        <v>19</v>
      </c>
      <c r="E33" s="34">
        <v>1150</v>
      </c>
      <c r="F33" s="34">
        <f>F34</f>
        <v>1150</v>
      </c>
      <c r="G33" s="664" t="s">
        <v>14</v>
      </c>
      <c r="H33" s="11"/>
    </row>
    <row r="34" spans="1:11" x14ac:dyDescent="0.2">
      <c r="A34" s="1787">
        <f>SUM(A35:A37)</f>
        <v>1150</v>
      </c>
      <c r="B34" s="1788" t="s">
        <v>14</v>
      </c>
      <c r="C34" s="1789" t="s">
        <v>14</v>
      </c>
      <c r="D34" s="1790" t="s">
        <v>10</v>
      </c>
      <c r="E34" s="1791">
        <f>SUM(E35:E37)</f>
        <v>1150</v>
      </c>
      <c r="F34" s="1792">
        <f>SUM(F35:F37)</f>
        <v>1150</v>
      </c>
      <c r="G34" s="1793" t="s">
        <v>14</v>
      </c>
      <c r="H34" s="11"/>
    </row>
    <row r="35" spans="1:11" x14ac:dyDescent="0.2">
      <c r="A35" s="1794">
        <v>450</v>
      </c>
      <c r="B35" s="1795" t="s">
        <v>17</v>
      </c>
      <c r="C35" s="1796">
        <v>1110010000</v>
      </c>
      <c r="D35" s="584" t="s">
        <v>1459</v>
      </c>
      <c r="E35" s="1797">
        <v>450</v>
      </c>
      <c r="F35" s="1798">
        <v>450</v>
      </c>
      <c r="G35" s="340"/>
      <c r="H35" s="11"/>
    </row>
    <row r="36" spans="1:11" x14ac:dyDescent="0.2">
      <c r="A36" s="1794">
        <v>500</v>
      </c>
      <c r="B36" s="1799" t="s">
        <v>17</v>
      </c>
      <c r="C36" s="1800">
        <v>1110040000</v>
      </c>
      <c r="D36" s="584" t="s">
        <v>1472</v>
      </c>
      <c r="E36" s="1797">
        <v>500</v>
      </c>
      <c r="F36" s="1798">
        <v>500</v>
      </c>
      <c r="G36" s="340"/>
      <c r="H36" s="11"/>
    </row>
    <row r="37" spans="1:11" ht="12" thickBot="1" x14ac:dyDescent="0.25">
      <c r="A37" s="1423">
        <v>200</v>
      </c>
      <c r="B37" s="1801" t="s">
        <v>17</v>
      </c>
      <c r="C37" s="1802" t="s">
        <v>1473</v>
      </c>
      <c r="D37" s="1803" t="s">
        <v>1474</v>
      </c>
      <c r="E37" s="1238">
        <v>200</v>
      </c>
      <c r="F37" s="1498">
        <v>200</v>
      </c>
      <c r="G37" s="348"/>
      <c r="H37" s="11"/>
      <c r="K37" s="11" t="s">
        <v>690</v>
      </c>
    </row>
  </sheetData>
  <mergeCells count="7"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P53"/>
  <sheetViews>
    <sheetView workbookViewId="0">
      <selection activeCell="A2" sqref="A2"/>
    </sheetView>
  </sheetViews>
  <sheetFormatPr defaultRowHeight="11.25" x14ac:dyDescent="0.2"/>
  <cols>
    <col min="1" max="1" width="8.140625" style="2097" customWidth="1"/>
    <col min="2" max="2" width="3.5703125" style="2098" customWidth="1"/>
    <col min="3" max="3" width="8.85546875" style="2097" customWidth="1"/>
    <col min="4" max="4" width="39.85546875" style="2097" customWidth="1"/>
    <col min="5" max="6" width="10.140625" style="2097" customWidth="1"/>
    <col min="7" max="7" width="18" style="2097" customWidth="1"/>
    <col min="8" max="8" width="17" style="2098" customWidth="1"/>
    <col min="9" max="9" width="11" style="2097" bestFit="1" customWidth="1"/>
    <col min="10" max="10" width="12.140625" style="2097" customWidth="1"/>
    <col min="11" max="11" width="9.28515625" style="2097" bestFit="1" customWidth="1"/>
    <col min="12" max="12" width="13" style="2097" customWidth="1"/>
    <col min="13" max="16384" width="9.140625" style="2097"/>
  </cols>
  <sheetData>
    <row r="1" spans="1:11" ht="18" customHeight="1" x14ac:dyDescent="0.25">
      <c r="A1" s="2935" t="s">
        <v>146</v>
      </c>
      <c r="B1" s="2935"/>
      <c r="C1" s="2935"/>
      <c r="D1" s="2935"/>
      <c r="E1" s="2935"/>
      <c r="F1" s="2935"/>
      <c r="G1" s="2935"/>
      <c r="H1" s="125"/>
      <c r="I1" s="2160"/>
      <c r="J1" s="2160"/>
      <c r="K1" s="2160"/>
    </row>
    <row r="2" spans="1:11" ht="12.75" customHeight="1" x14ac:dyDescent="0.2">
      <c r="F2" s="2160"/>
      <c r="G2" s="2160"/>
      <c r="H2" s="2173"/>
      <c r="I2" s="2160"/>
      <c r="J2" s="2160"/>
      <c r="K2" s="2160"/>
    </row>
    <row r="3" spans="1:11" s="1" customFormat="1" ht="15.75" x14ac:dyDescent="0.25">
      <c r="A3" s="2981" t="s">
        <v>1663</v>
      </c>
      <c r="B3" s="2981"/>
      <c r="C3" s="2981"/>
      <c r="D3" s="2981"/>
      <c r="E3" s="2981"/>
      <c r="F3" s="2981"/>
      <c r="G3" s="2981"/>
      <c r="H3" s="116"/>
      <c r="I3" s="646"/>
      <c r="J3" s="646"/>
      <c r="K3" s="646"/>
    </row>
    <row r="4" spans="1:11" s="1" customFormat="1" ht="15.75" x14ac:dyDescent="0.25">
      <c r="B4" s="44"/>
      <c r="C4" s="44"/>
      <c r="D4" s="44"/>
      <c r="E4" s="44"/>
      <c r="F4" s="44"/>
      <c r="G4" s="44"/>
      <c r="H4" s="44"/>
      <c r="I4" s="646"/>
      <c r="J4" s="646"/>
      <c r="K4" s="646"/>
    </row>
    <row r="5" spans="1:11" s="4" customFormat="1" ht="15.75" customHeight="1" x14ac:dyDescent="0.2">
      <c r="B5" s="24"/>
      <c r="C5" s="3001" t="s">
        <v>61</v>
      </c>
      <c r="D5" s="3001"/>
      <c r="E5" s="3001"/>
      <c r="F5" s="37"/>
      <c r="G5" s="37"/>
      <c r="H5" s="37"/>
      <c r="I5" s="1102"/>
      <c r="J5" s="1102"/>
      <c r="K5" s="1102"/>
    </row>
    <row r="6" spans="1:11" s="2154" customFormat="1" ht="12" thickBot="1" x14ac:dyDescent="0.25">
      <c r="B6" s="2120"/>
      <c r="C6" s="2120"/>
      <c r="D6" s="2120"/>
      <c r="E6" s="7" t="s">
        <v>12</v>
      </c>
      <c r="F6" s="78"/>
      <c r="G6" s="2147"/>
      <c r="H6" s="2155"/>
      <c r="I6" s="2155"/>
      <c r="J6" s="2155"/>
      <c r="K6" s="2155"/>
    </row>
    <row r="7" spans="1:11" s="2158" customFormat="1" ht="12.75" customHeight="1" x14ac:dyDescent="0.2">
      <c r="B7" s="3077"/>
      <c r="C7" s="3078" t="s">
        <v>0</v>
      </c>
      <c r="D7" s="3005" t="s">
        <v>1</v>
      </c>
      <c r="E7" s="3007" t="s">
        <v>62</v>
      </c>
      <c r="F7" s="124"/>
      <c r="G7" s="2159"/>
      <c r="H7" s="2159"/>
      <c r="I7" s="2159"/>
      <c r="J7" s="2159"/>
      <c r="K7" s="2159"/>
    </row>
    <row r="8" spans="1:11" s="2154" customFormat="1" ht="12.75" customHeight="1" thickBot="1" x14ac:dyDescent="0.25">
      <c r="B8" s="3077"/>
      <c r="C8" s="3079"/>
      <c r="D8" s="3006"/>
      <c r="E8" s="3008"/>
      <c r="F8" s="124"/>
      <c r="G8" s="2155"/>
      <c r="H8" s="2156"/>
      <c r="I8" s="2155"/>
      <c r="J8" s="2155"/>
      <c r="K8" s="2155"/>
    </row>
    <row r="9" spans="1:11" s="2154" customFormat="1" ht="12.75" customHeight="1" thickBot="1" x14ac:dyDescent="0.25">
      <c r="B9" s="45"/>
      <c r="C9" s="36" t="s">
        <v>2</v>
      </c>
      <c r="D9" s="32" t="s">
        <v>7</v>
      </c>
      <c r="E9" s="34">
        <f>SUM(E10:E12)</f>
        <v>37492.300000000003</v>
      </c>
      <c r="F9" s="40"/>
      <c r="G9" s="2157"/>
      <c r="H9" s="2156"/>
      <c r="I9" s="2155"/>
      <c r="J9" s="2155"/>
      <c r="K9" s="2155"/>
    </row>
    <row r="10" spans="1:11" s="2150" customFormat="1" ht="12.75" customHeight="1" x14ac:dyDescent="0.2">
      <c r="B10" s="43"/>
      <c r="C10" s="650" t="s">
        <v>3</v>
      </c>
      <c r="D10" s="651" t="s">
        <v>6</v>
      </c>
      <c r="E10" s="222">
        <f>F19</f>
        <v>35042.300000000003</v>
      </c>
      <c r="F10" s="42"/>
      <c r="G10" s="2636"/>
      <c r="H10" s="2153"/>
    </row>
    <row r="11" spans="1:11" s="2150" customFormat="1" ht="12.75" customHeight="1" x14ac:dyDescent="0.2">
      <c r="B11" s="43"/>
      <c r="C11" s="220" t="s">
        <v>152</v>
      </c>
      <c r="D11" s="221" t="s">
        <v>153</v>
      </c>
      <c r="E11" s="246">
        <f>F38</f>
        <v>50</v>
      </c>
      <c r="F11" s="42"/>
      <c r="G11" s="2152"/>
      <c r="H11" s="2153"/>
    </row>
    <row r="12" spans="1:11" s="2150" customFormat="1" ht="12.75" customHeight="1" thickBot="1" x14ac:dyDescent="0.25">
      <c r="B12" s="43"/>
      <c r="C12" s="1774" t="s">
        <v>4</v>
      </c>
      <c r="D12" s="1775" t="s">
        <v>8</v>
      </c>
      <c r="E12" s="82">
        <f>F46</f>
        <v>2400</v>
      </c>
      <c r="F12" s="123"/>
      <c r="G12" s="2152"/>
      <c r="H12" s="2151"/>
    </row>
    <row r="13" spans="1:11" s="1" customFormat="1" ht="18" x14ac:dyDescent="0.25">
      <c r="B13" s="3"/>
      <c r="C13" s="2"/>
      <c r="D13" s="2"/>
      <c r="E13" s="2"/>
      <c r="F13" s="228"/>
      <c r="G13" s="228"/>
      <c r="H13" s="2149"/>
      <c r="I13" s="646"/>
      <c r="J13" s="646"/>
      <c r="K13" s="646"/>
    </row>
    <row r="14" spans="1:11" ht="12.75" customHeight="1" x14ac:dyDescent="0.2">
      <c r="H14" s="2148"/>
    </row>
    <row r="15" spans="1:11" ht="18.75" customHeight="1" x14ac:dyDescent="0.2">
      <c r="B15" s="51" t="s">
        <v>1662</v>
      </c>
      <c r="C15" s="51"/>
      <c r="D15" s="51"/>
      <c r="E15" s="51"/>
      <c r="F15" s="51"/>
      <c r="G15" s="51"/>
      <c r="H15" s="1454"/>
    </row>
    <row r="16" spans="1:11" ht="12.75" customHeight="1" thickBot="1" x14ac:dyDescent="0.25">
      <c r="B16" s="2120"/>
      <c r="C16" s="2120"/>
      <c r="D16" s="2120"/>
      <c r="E16" s="23"/>
      <c r="F16" s="23"/>
      <c r="G16" s="78" t="s">
        <v>12</v>
      </c>
      <c r="H16" s="2147"/>
    </row>
    <row r="17" spans="1:16" ht="12.75" customHeight="1" x14ac:dyDescent="0.2">
      <c r="A17" s="3082" t="s">
        <v>60</v>
      </c>
      <c r="B17" s="3084" t="s">
        <v>13</v>
      </c>
      <c r="C17" s="3068" t="s">
        <v>1661</v>
      </c>
      <c r="D17" s="3070" t="s">
        <v>20</v>
      </c>
      <c r="E17" s="3072" t="s">
        <v>142</v>
      </c>
      <c r="F17" s="3007" t="s">
        <v>59</v>
      </c>
      <c r="G17" s="3080" t="s">
        <v>22</v>
      </c>
      <c r="H17" s="2097"/>
    </row>
    <row r="18" spans="1:16" ht="21" customHeight="1" thickBot="1" x14ac:dyDescent="0.25">
      <c r="A18" s="3083"/>
      <c r="B18" s="3085"/>
      <c r="C18" s="3069"/>
      <c r="D18" s="3071"/>
      <c r="E18" s="3073"/>
      <c r="F18" s="3076"/>
      <c r="G18" s="3081"/>
      <c r="H18" s="2097"/>
      <c r="I18" s="2160"/>
      <c r="L18" s="2146"/>
    </row>
    <row r="19" spans="1:16" ht="15.75" customHeight="1" thickBot="1" x14ac:dyDescent="0.25">
      <c r="A19" s="34">
        <f>A20+A22+A24+A29</f>
        <v>34377.089999999997</v>
      </c>
      <c r="B19" s="2611" t="s">
        <v>17</v>
      </c>
      <c r="C19" s="35" t="s">
        <v>15</v>
      </c>
      <c r="D19" s="33" t="s">
        <v>19</v>
      </c>
      <c r="E19" s="34">
        <v>37617.300000000003</v>
      </c>
      <c r="F19" s="34">
        <f>F20+F22+F24+F29</f>
        <v>35042.300000000003</v>
      </c>
      <c r="G19" s="352" t="s">
        <v>14</v>
      </c>
      <c r="H19" s="2146"/>
      <c r="I19" s="2160"/>
      <c r="K19" s="2102"/>
      <c r="L19" s="2102"/>
      <c r="M19" s="2102"/>
      <c r="N19" s="2102"/>
      <c r="O19" s="2102"/>
    </row>
    <row r="20" spans="1:16" ht="12.75" customHeight="1" x14ac:dyDescent="0.2">
      <c r="A20" s="2606">
        <f>A21</f>
        <v>14935.09</v>
      </c>
      <c r="B20" s="1808" t="s">
        <v>18</v>
      </c>
      <c r="C20" s="1317" t="s">
        <v>14</v>
      </c>
      <c r="D20" s="2607" t="s">
        <v>1660</v>
      </c>
      <c r="E20" s="2608">
        <v>17480</v>
      </c>
      <c r="F20" s="2609">
        <f>F21</f>
        <v>17480</v>
      </c>
      <c r="G20" s="2610"/>
      <c r="H20" s="2635"/>
      <c r="I20" s="2165"/>
      <c r="M20" s="2102"/>
      <c r="N20" s="2102"/>
      <c r="O20" s="2102"/>
    </row>
    <row r="21" spans="1:16" ht="12.75" customHeight="1" x14ac:dyDescent="0.2">
      <c r="A21" s="2139">
        <v>14935.09</v>
      </c>
      <c r="B21" s="2138" t="s">
        <v>169</v>
      </c>
      <c r="C21" s="2137">
        <v>121000</v>
      </c>
      <c r="D21" s="2136" t="s">
        <v>1659</v>
      </c>
      <c r="E21" s="2145">
        <v>17480</v>
      </c>
      <c r="F21" s="2134">
        <v>17480</v>
      </c>
      <c r="G21" s="340"/>
      <c r="I21" s="2165"/>
      <c r="M21" s="2102"/>
      <c r="N21" s="2102"/>
      <c r="O21" s="2102"/>
    </row>
    <row r="22" spans="1:16" ht="12.75" customHeight="1" x14ac:dyDescent="0.2">
      <c r="A22" s="2144">
        <f>A23</f>
        <v>4200</v>
      </c>
      <c r="B22" s="948" t="s">
        <v>18</v>
      </c>
      <c r="C22" s="745" t="s">
        <v>14</v>
      </c>
      <c r="D22" s="2143" t="s">
        <v>1658</v>
      </c>
      <c r="E22" s="2142">
        <v>4969.3</v>
      </c>
      <c r="F22" s="2141">
        <f>F23</f>
        <v>4969.3</v>
      </c>
      <c r="G22" s="2105"/>
      <c r="H22" s="2097"/>
      <c r="I22" s="2165"/>
      <c r="M22" s="2102"/>
      <c r="N22" s="2102"/>
      <c r="O22" s="2102"/>
    </row>
    <row r="23" spans="1:16" ht="12.75" customHeight="1" x14ac:dyDescent="0.2">
      <c r="A23" s="2139">
        <v>4200</v>
      </c>
      <c r="B23" s="2138" t="s">
        <v>169</v>
      </c>
      <c r="C23" s="2137">
        <v>123100</v>
      </c>
      <c r="D23" s="2136" t="s">
        <v>1657</v>
      </c>
      <c r="E23" s="2145">
        <v>4969.3</v>
      </c>
      <c r="F23" s="2134">
        <f>4931.3+38</f>
        <v>4969.3</v>
      </c>
      <c r="G23" s="2105"/>
      <c r="H23" s="2097"/>
      <c r="I23" s="2165"/>
      <c r="M23" s="2102"/>
      <c r="N23" s="2102"/>
      <c r="O23" s="2102"/>
    </row>
    <row r="24" spans="1:16" ht="12.75" customHeight="1" x14ac:dyDescent="0.2">
      <c r="A24" s="2144">
        <f>SUM(A25:A28)</f>
        <v>5148</v>
      </c>
      <c r="B24" s="948" t="s">
        <v>18</v>
      </c>
      <c r="C24" s="745" t="s">
        <v>14</v>
      </c>
      <c r="D24" s="2143" t="s">
        <v>1656</v>
      </c>
      <c r="E24" s="2142">
        <v>5074</v>
      </c>
      <c r="F24" s="2141">
        <f>SUM(F25:F28)</f>
        <v>2499</v>
      </c>
      <c r="G24" s="2105"/>
      <c r="H24" s="2097"/>
      <c r="I24" s="2165"/>
      <c r="M24" s="2102"/>
      <c r="N24" s="2102"/>
      <c r="O24" s="2102"/>
    </row>
    <row r="25" spans="1:16" ht="12.75" customHeight="1" x14ac:dyDescent="0.2">
      <c r="A25" s="2139">
        <v>360</v>
      </c>
      <c r="B25" s="2138" t="s">
        <v>169</v>
      </c>
      <c r="C25" s="1672" t="s">
        <v>1655</v>
      </c>
      <c r="D25" s="2136" t="s">
        <v>1654</v>
      </c>
      <c r="E25" s="2145">
        <v>360</v>
      </c>
      <c r="F25" s="2134">
        <v>360</v>
      </c>
      <c r="G25" s="2105"/>
      <c r="H25" s="2097"/>
      <c r="I25" s="2165"/>
      <c r="M25" s="2102"/>
      <c r="N25" s="2102"/>
      <c r="O25" s="2102"/>
    </row>
    <row r="26" spans="1:16" s="2912" customFormat="1" ht="45" x14ac:dyDescent="0.2">
      <c r="A26" s="2139">
        <v>4373</v>
      </c>
      <c r="B26" s="2909" t="s">
        <v>169</v>
      </c>
      <c r="C26" s="1015" t="s">
        <v>1653</v>
      </c>
      <c r="D26" s="2910" t="s">
        <v>1652</v>
      </c>
      <c r="E26" s="2145">
        <v>4312</v>
      </c>
      <c r="F26" s="2134">
        <v>1737</v>
      </c>
      <c r="G26" s="2908" t="s">
        <v>1975</v>
      </c>
      <c r="H26" s="2911"/>
      <c r="I26" s="2922"/>
      <c r="M26" s="2913"/>
      <c r="N26" s="2913"/>
      <c r="O26" s="2913"/>
    </row>
    <row r="27" spans="1:16" ht="12.75" customHeight="1" x14ac:dyDescent="0.2">
      <c r="A27" s="2139">
        <v>43</v>
      </c>
      <c r="B27" s="2138" t="s">
        <v>169</v>
      </c>
      <c r="C27" s="2137">
        <v>127902</v>
      </c>
      <c r="D27" s="2136" t="s">
        <v>1651</v>
      </c>
      <c r="E27" s="2145">
        <v>30</v>
      </c>
      <c r="F27" s="2134">
        <v>30</v>
      </c>
      <c r="G27" s="340"/>
      <c r="H27" s="2146"/>
      <c r="I27" s="2165"/>
      <c r="M27" s="2102"/>
      <c r="N27" s="2102"/>
      <c r="O27" s="2102"/>
    </row>
    <row r="28" spans="1:16" ht="12.75" customHeight="1" x14ac:dyDescent="0.2">
      <c r="A28" s="2139">
        <v>372</v>
      </c>
      <c r="B28" s="2138"/>
      <c r="C28" s="2137">
        <v>124100</v>
      </c>
      <c r="D28" s="2136" t="s">
        <v>1650</v>
      </c>
      <c r="E28" s="2145">
        <v>372</v>
      </c>
      <c r="F28" s="2134">
        <v>372</v>
      </c>
      <c r="G28" s="340"/>
      <c r="H28" s="2097"/>
      <c r="I28" s="2165"/>
      <c r="M28" s="2102"/>
      <c r="N28" s="2102"/>
      <c r="O28" s="2102"/>
    </row>
    <row r="29" spans="1:16" ht="12.75" customHeight="1" x14ac:dyDescent="0.2">
      <c r="A29" s="2144">
        <f>SUM(A30:A31)</f>
        <v>10094</v>
      </c>
      <c r="B29" s="948" t="s">
        <v>18</v>
      </c>
      <c r="C29" s="745" t="s">
        <v>14</v>
      </c>
      <c r="D29" s="2143" t="s">
        <v>641</v>
      </c>
      <c r="E29" s="2142">
        <v>10094</v>
      </c>
      <c r="F29" s="2141">
        <f>SUM(F30:F31)</f>
        <v>10094</v>
      </c>
      <c r="G29" s="2105"/>
      <c r="H29" s="2097"/>
      <c r="I29" s="2165"/>
      <c r="J29" s="1306"/>
      <c r="K29" s="2140"/>
      <c r="M29" s="2102"/>
      <c r="N29" s="2102"/>
      <c r="O29" s="2102"/>
    </row>
    <row r="30" spans="1:16" ht="12.75" customHeight="1" x14ac:dyDescent="0.2">
      <c r="A30" s="2139">
        <v>9487</v>
      </c>
      <c r="B30" s="2138" t="s">
        <v>169</v>
      </c>
      <c r="C30" s="2137">
        <v>175045</v>
      </c>
      <c r="D30" s="2136" t="s">
        <v>1666</v>
      </c>
      <c r="E30" s="2135">
        <v>9487</v>
      </c>
      <c r="F30" s="2134">
        <v>9487</v>
      </c>
      <c r="G30" s="2105"/>
      <c r="H30" s="2097"/>
      <c r="I30" s="2165"/>
      <c r="J30" s="1313"/>
      <c r="K30" s="2117"/>
      <c r="M30" s="2102"/>
      <c r="N30" s="2102"/>
      <c r="O30" s="2102"/>
    </row>
    <row r="31" spans="1:16" ht="12.75" customHeight="1" thickBot="1" x14ac:dyDescent="0.25">
      <c r="A31" s="2612">
        <v>607</v>
      </c>
      <c r="B31" s="1809" t="s">
        <v>169</v>
      </c>
      <c r="C31" s="1786">
        <v>256500</v>
      </c>
      <c r="D31" s="2133" t="s">
        <v>1649</v>
      </c>
      <c r="E31" s="2132">
        <v>607</v>
      </c>
      <c r="F31" s="2131">
        <v>607</v>
      </c>
      <c r="G31" s="2130"/>
      <c r="H31" s="2097"/>
      <c r="I31" s="1306"/>
      <c r="J31" s="1306"/>
      <c r="K31" s="2108"/>
      <c r="M31" s="2102"/>
      <c r="N31" s="2102"/>
      <c r="O31" s="2102"/>
    </row>
    <row r="32" spans="1:16" ht="12.75" customHeight="1" x14ac:dyDescent="0.2">
      <c r="B32" s="2700"/>
      <c r="C32" s="2700"/>
      <c r="D32" s="2700"/>
      <c r="E32" s="2700"/>
      <c r="F32" s="2700"/>
      <c r="G32" s="2700"/>
      <c r="H32" s="2700"/>
      <c r="I32" s="1306"/>
      <c r="J32" s="1313"/>
      <c r="K32" s="2121"/>
      <c r="M32" s="2117"/>
      <c r="N32" s="2102"/>
      <c r="O32" s="2102"/>
      <c r="P32" s="2102"/>
    </row>
    <row r="33" spans="1:16" ht="12.75" customHeight="1" x14ac:dyDescent="0.2">
      <c r="B33" s="2129"/>
      <c r="C33" s="2129"/>
      <c r="D33" s="2129"/>
      <c r="E33" s="2129"/>
      <c r="F33" s="2129"/>
      <c r="G33" s="2129"/>
      <c r="H33" s="2129"/>
      <c r="I33" s="1306"/>
      <c r="J33" s="1313"/>
      <c r="K33" s="2121"/>
      <c r="M33" s="2117"/>
      <c r="N33" s="2102"/>
      <c r="O33" s="2102"/>
      <c r="P33" s="2102"/>
    </row>
    <row r="34" spans="1:16" s="11" customFormat="1" ht="18.75" customHeight="1" x14ac:dyDescent="0.2">
      <c r="B34" s="51" t="s">
        <v>1648</v>
      </c>
      <c r="C34" s="51"/>
      <c r="D34" s="51"/>
      <c r="E34" s="51"/>
      <c r="F34" s="51"/>
      <c r="G34" s="51"/>
      <c r="H34" s="1454"/>
    </row>
    <row r="35" spans="1:16" s="11" customFormat="1" ht="12.75" customHeight="1" thickBot="1" x14ac:dyDescent="0.25">
      <c r="B35" s="5"/>
      <c r="C35" s="5"/>
      <c r="D35" s="5"/>
      <c r="E35" s="23"/>
      <c r="F35" s="23"/>
      <c r="G35" s="78" t="s">
        <v>12</v>
      </c>
      <c r="H35" s="29"/>
    </row>
    <row r="36" spans="1:16" s="11" customFormat="1" ht="12.75" customHeight="1" x14ac:dyDescent="0.2">
      <c r="A36" s="3082" t="s">
        <v>60</v>
      </c>
      <c r="B36" s="3003" t="s">
        <v>16</v>
      </c>
      <c r="C36" s="3087" t="s">
        <v>1647</v>
      </c>
      <c r="D36" s="3018" t="s">
        <v>287</v>
      </c>
      <c r="E36" s="3072" t="s">
        <v>142</v>
      </c>
      <c r="F36" s="3007" t="s">
        <v>59</v>
      </c>
      <c r="G36" s="3074" t="s">
        <v>22</v>
      </c>
    </row>
    <row r="37" spans="1:16" s="11" customFormat="1" ht="18.75" customHeight="1" thickBot="1" x14ac:dyDescent="0.25">
      <c r="A37" s="3086"/>
      <c r="B37" s="3004"/>
      <c r="C37" s="3088"/>
      <c r="D37" s="3019"/>
      <c r="E37" s="3073"/>
      <c r="F37" s="3008"/>
      <c r="G37" s="3075"/>
    </row>
    <row r="38" spans="1:16" s="11" customFormat="1" ht="15" customHeight="1" thickBot="1" x14ac:dyDescent="0.25">
      <c r="A38" s="34">
        <f>A39</f>
        <v>50</v>
      </c>
      <c r="B38" s="33" t="s">
        <v>17</v>
      </c>
      <c r="C38" s="35" t="s">
        <v>15</v>
      </c>
      <c r="D38" s="32" t="s">
        <v>19</v>
      </c>
      <c r="E38" s="34">
        <f>E39</f>
        <v>50</v>
      </c>
      <c r="F38" s="34">
        <f>F39</f>
        <v>50</v>
      </c>
      <c r="G38" s="1335" t="s">
        <v>14</v>
      </c>
    </row>
    <row r="39" spans="1:16" s="507" customFormat="1" ht="12.75" customHeight="1" thickBot="1" x14ac:dyDescent="0.25">
      <c r="A39" s="2128">
        <v>50</v>
      </c>
      <c r="B39" s="2127" t="s">
        <v>17</v>
      </c>
      <c r="C39" s="2126" t="s">
        <v>1646</v>
      </c>
      <c r="D39" s="2125" t="s">
        <v>1645</v>
      </c>
      <c r="E39" s="2124">
        <v>50</v>
      </c>
      <c r="F39" s="2123">
        <v>50</v>
      </c>
      <c r="G39" s="1202"/>
    </row>
    <row r="40" spans="1:16" x14ac:dyDescent="0.2">
      <c r="K40" s="2118"/>
      <c r="L40" s="2118"/>
      <c r="M40" s="2117"/>
      <c r="N40" s="2102"/>
      <c r="O40" s="2102"/>
      <c r="P40" s="2102"/>
    </row>
    <row r="41" spans="1:16" x14ac:dyDescent="0.2">
      <c r="L41" s="2109"/>
      <c r="M41" s="2108"/>
      <c r="N41" s="2102"/>
      <c r="O41" s="2102"/>
      <c r="P41" s="2102"/>
    </row>
    <row r="42" spans="1:16" ht="18.75" customHeight="1" x14ac:dyDescent="0.2">
      <c r="B42" s="51" t="s">
        <v>1644</v>
      </c>
      <c r="C42" s="51"/>
      <c r="D42" s="51"/>
      <c r="E42" s="51"/>
      <c r="F42" s="51"/>
      <c r="G42" s="51"/>
      <c r="H42" s="37"/>
      <c r="L42" s="2122"/>
      <c r="M42" s="2121"/>
      <c r="N42" s="2102"/>
      <c r="O42" s="2102"/>
      <c r="P42" s="2102"/>
    </row>
    <row r="43" spans="1:16" ht="12" thickBot="1" x14ac:dyDescent="0.25">
      <c r="B43" s="2120"/>
      <c r="C43" s="2120"/>
      <c r="D43" s="2120"/>
      <c r="E43" s="7"/>
      <c r="F43" s="7"/>
      <c r="G43" s="7" t="s">
        <v>12</v>
      </c>
      <c r="H43" s="2119"/>
      <c r="L43" s="2109"/>
      <c r="M43" s="2108"/>
      <c r="N43" s="2102"/>
      <c r="O43" s="2102"/>
      <c r="P43" s="2102"/>
    </row>
    <row r="44" spans="1:16" ht="11.25" customHeight="1" x14ac:dyDescent="0.2">
      <c r="A44" s="3082" t="s">
        <v>60</v>
      </c>
      <c r="B44" s="3078" t="s">
        <v>16</v>
      </c>
      <c r="C44" s="3092" t="s">
        <v>1643</v>
      </c>
      <c r="D44" s="3018" t="s">
        <v>21</v>
      </c>
      <c r="E44" s="3072" t="s">
        <v>142</v>
      </c>
      <c r="F44" s="3007" t="s">
        <v>59</v>
      </c>
      <c r="G44" s="3089" t="s">
        <v>22</v>
      </c>
      <c r="H44" s="2097"/>
      <c r="K44" s="2118"/>
      <c r="L44" s="2117"/>
      <c r="M44" s="2102"/>
      <c r="N44" s="2102"/>
      <c r="O44" s="2102"/>
    </row>
    <row r="45" spans="1:16" ht="17.25" customHeight="1" thickBot="1" x14ac:dyDescent="0.25">
      <c r="A45" s="3086"/>
      <c r="B45" s="3079"/>
      <c r="C45" s="3093"/>
      <c r="D45" s="3019"/>
      <c r="E45" s="3073"/>
      <c r="F45" s="3008"/>
      <c r="G45" s="3090"/>
      <c r="H45" s="2097"/>
      <c r="K45" s="2109"/>
      <c r="L45" s="2108"/>
      <c r="M45" s="2102"/>
      <c r="N45" s="2102"/>
      <c r="O45" s="2102"/>
    </row>
    <row r="46" spans="1:16" ht="13.5" customHeight="1" thickBot="1" x14ac:dyDescent="0.25">
      <c r="A46" s="34">
        <f>A47</f>
        <v>4000</v>
      </c>
      <c r="B46" s="2116" t="s">
        <v>17</v>
      </c>
      <c r="C46" s="293" t="s">
        <v>15</v>
      </c>
      <c r="D46" s="32" t="s">
        <v>19</v>
      </c>
      <c r="E46" s="207">
        <f>E47</f>
        <v>2400</v>
      </c>
      <c r="F46" s="34">
        <f>F47</f>
        <v>2400</v>
      </c>
      <c r="G46" s="664" t="s">
        <v>14</v>
      </c>
      <c r="H46" s="2097"/>
      <c r="K46" s="2109"/>
      <c r="L46" s="2108"/>
      <c r="M46" s="2102"/>
      <c r="N46" s="2102"/>
      <c r="O46" s="2102"/>
    </row>
    <row r="47" spans="1:16" x14ac:dyDescent="0.2">
      <c r="A47" s="1665">
        <f>A48+A49</f>
        <v>4000</v>
      </c>
      <c r="B47" s="2115" t="s">
        <v>17</v>
      </c>
      <c r="C47" s="1782" t="s">
        <v>14</v>
      </c>
      <c r="D47" s="2114" t="s">
        <v>10</v>
      </c>
      <c r="E47" s="2113">
        <f>SUM(E48:E49)</f>
        <v>2400</v>
      </c>
      <c r="F47" s="1670">
        <f>SUM(F48:F49)</f>
        <v>2400</v>
      </c>
      <c r="G47" s="2112" t="s">
        <v>14</v>
      </c>
      <c r="H47" s="2097"/>
      <c r="K47" s="2109"/>
      <c r="L47" s="2108"/>
      <c r="M47" s="2102"/>
      <c r="N47" s="2102"/>
      <c r="O47" s="2102"/>
    </row>
    <row r="48" spans="1:16" x14ac:dyDescent="0.2">
      <c r="A48" s="2107">
        <v>3000</v>
      </c>
      <c r="B48" s="669" t="s">
        <v>17</v>
      </c>
      <c r="C48" s="1779" t="s">
        <v>1642</v>
      </c>
      <c r="D48" s="2111" t="s">
        <v>1641</v>
      </c>
      <c r="E48" s="2101">
        <v>1900</v>
      </c>
      <c r="F48" s="2106">
        <v>1900</v>
      </c>
      <c r="G48" s="2110"/>
      <c r="H48" s="2097"/>
      <c r="K48" s="2109"/>
      <c r="L48" s="2108"/>
      <c r="M48" s="2102"/>
      <c r="N48" s="2102"/>
      <c r="O48" s="2102"/>
    </row>
    <row r="49" spans="1:15" ht="12" thickBot="1" x14ac:dyDescent="0.25">
      <c r="A49" s="379">
        <v>1000</v>
      </c>
      <c r="B49" s="2657" t="s">
        <v>17</v>
      </c>
      <c r="C49" s="381" t="s">
        <v>1640</v>
      </c>
      <c r="D49" s="2100" t="s">
        <v>1639</v>
      </c>
      <c r="E49" s="2658">
        <v>500</v>
      </c>
      <c r="F49" s="384">
        <v>500</v>
      </c>
      <c r="G49" s="2130"/>
      <c r="H49" s="2097"/>
      <c r="K49" s="2104"/>
      <c r="L49" s="2103"/>
      <c r="M49" s="2102"/>
      <c r="N49" s="2102"/>
      <c r="O49" s="2102"/>
    </row>
    <row r="50" spans="1:15" s="2098" customFormat="1" x14ac:dyDescent="0.2">
      <c r="B50" s="2099"/>
      <c r="C50" s="2097"/>
      <c r="D50" s="2097"/>
      <c r="E50" s="2097"/>
      <c r="F50" s="2097"/>
      <c r="G50" s="2097"/>
      <c r="I50" s="2097"/>
      <c r="J50" s="2097"/>
      <c r="K50" s="2097"/>
    </row>
    <row r="51" spans="1:15" s="2098" customFormat="1" x14ac:dyDescent="0.2">
      <c r="B51" s="3091"/>
      <c r="C51" s="3091"/>
      <c r="D51" s="2097"/>
      <c r="E51" s="2097"/>
      <c r="F51" s="2097"/>
      <c r="G51" s="2097"/>
      <c r="I51" s="2097"/>
      <c r="J51" s="2097"/>
      <c r="K51" s="2097"/>
    </row>
    <row r="53" spans="1:15" s="2098" customFormat="1" x14ac:dyDescent="0.2">
      <c r="B53" s="3091"/>
      <c r="C53" s="3091"/>
      <c r="D53" s="2097"/>
      <c r="E53" s="2097"/>
      <c r="F53" s="2097"/>
      <c r="G53" s="2097"/>
      <c r="I53" s="2097"/>
      <c r="J53" s="2097"/>
      <c r="K53" s="2097"/>
    </row>
  </sheetData>
  <mergeCells count="30">
    <mergeCell ref="F36:F37"/>
    <mergeCell ref="G44:G45"/>
    <mergeCell ref="B51:C51"/>
    <mergeCell ref="B53:C53"/>
    <mergeCell ref="A44:A45"/>
    <mergeCell ref="B44:B45"/>
    <mergeCell ref="C44:C45"/>
    <mergeCell ref="D44:D45"/>
    <mergeCell ref="E44:E45"/>
    <mergeCell ref="F44:F45"/>
    <mergeCell ref="G17:G18"/>
    <mergeCell ref="A17:A18"/>
    <mergeCell ref="D7:D8"/>
    <mergeCell ref="E7:E8"/>
    <mergeCell ref="B17:B18"/>
    <mergeCell ref="A36:A37"/>
    <mergeCell ref="B36:B37"/>
    <mergeCell ref="C36:C37"/>
    <mergeCell ref="D36:D37"/>
    <mergeCell ref="E36:E37"/>
    <mergeCell ref="C17:C18"/>
    <mergeCell ref="D17:D18"/>
    <mergeCell ref="E17:E18"/>
    <mergeCell ref="G36:G37"/>
    <mergeCell ref="F17:F18"/>
    <mergeCell ref="A1:G1"/>
    <mergeCell ref="A3:G3"/>
    <mergeCell ref="C5:E5"/>
    <mergeCell ref="B7:B8"/>
    <mergeCell ref="C7:C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J178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140625" style="11"/>
    <col min="2" max="2" width="3.5703125" style="12" customWidth="1"/>
    <col min="3" max="3" width="10.7109375" style="12" customWidth="1"/>
    <col min="4" max="4" width="42.42578125" style="11" customWidth="1"/>
    <col min="5" max="5" width="11.42578125" style="11" bestFit="1" customWidth="1"/>
    <col min="6" max="6" width="11.42578125" style="11" customWidth="1"/>
    <col min="7" max="7" width="24.28515625" style="11" customWidth="1"/>
    <col min="8" max="8" width="13.140625" style="11" customWidth="1"/>
    <col min="9" max="9" width="16.28515625" style="11" customWidth="1"/>
    <col min="10" max="10" width="18.42578125" style="11" customWidth="1"/>
    <col min="11" max="16384" width="9.140625" style="11"/>
  </cols>
  <sheetData>
    <row r="1" spans="1:7" ht="18" customHeight="1" x14ac:dyDescent="0.25">
      <c r="A1" s="2935" t="s">
        <v>146</v>
      </c>
      <c r="B1" s="2935"/>
      <c r="C1" s="2935"/>
      <c r="D1" s="2935"/>
      <c r="E1" s="2935"/>
      <c r="F1" s="2935"/>
      <c r="G1" s="2935"/>
    </row>
    <row r="2" spans="1:7" ht="12.75" customHeight="1" x14ac:dyDescent="0.2">
      <c r="F2" s="55"/>
      <c r="G2" s="55"/>
    </row>
    <row r="3" spans="1:7" s="1" customFormat="1" ht="15.75" x14ac:dyDescent="0.25">
      <c r="A3" s="2981" t="s">
        <v>24</v>
      </c>
      <c r="B3" s="2981"/>
      <c r="C3" s="2981"/>
      <c r="D3" s="2981"/>
      <c r="E3" s="2981"/>
      <c r="F3" s="2981"/>
      <c r="G3" s="2981"/>
    </row>
    <row r="4" spans="1:7" s="1" customFormat="1" ht="15.75" x14ac:dyDescent="0.25">
      <c r="B4" s="44"/>
      <c r="C4" s="44"/>
      <c r="D4" s="44"/>
      <c r="E4" s="44"/>
      <c r="F4" s="44"/>
      <c r="G4" s="44"/>
    </row>
    <row r="5" spans="1:7" s="4" customFormat="1" ht="15.75" customHeight="1" x14ac:dyDescent="0.2">
      <c r="B5" s="24"/>
      <c r="C5" s="3001" t="s">
        <v>61</v>
      </c>
      <c r="D5" s="3001"/>
      <c r="E5" s="3001"/>
      <c r="F5" s="37"/>
      <c r="G5" s="37"/>
    </row>
    <row r="6" spans="1:7" s="6" customFormat="1" ht="12" thickBot="1" x14ac:dyDescent="0.25">
      <c r="B6" s="5"/>
      <c r="C6" s="5"/>
      <c r="D6" s="5"/>
      <c r="E6" s="7" t="s">
        <v>12</v>
      </c>
      <c r="F6" s="78"/>
      <c r="G6" s="29"/>
    </row>
    <row r="7" spans="1:7" s="9" customFormat="1" ht="12.75" customHeight="1" x14ac:dyDescent="0.2">
      <c r="B7" s="3002"/>
      <c r="C7" s="3003" t="s">
        <v>0</v>
      </c>
      <c r="D7" s="3005" t="s">
        <v>1</v>
      </c>
      <c r="E7" s="3007" t="s">
        <v>62</v>
      </c>
      <c r="F7" s="124"/>
      <c r="G7" s="8"/>
    </row>
    <row r="8" spans="1:7" s="6" customFormat="1" ht="12.75" customHeight="1" thickBot="1" x14ac:dyDescent="0.25">
      <c r="B8" s="3002"/>
      <c r="C8" s="3004"/>
      <c r="D8" s="3006"/>
      <c r="E8" s="3008"/>
      <c r="F8" s="124"/>
      <c r="G8" s="77"/>
    </row>
    <row r="9" spans="1:7" s="6" customFormat="1" ht="12.75" customHeight="1" thickBot="1" x14ac:dyDescent="0.25">
      <c r="B9" s="45"/>
      <c r="C9" s="36" t="s">
        <v>2</v>
      </c>
      <c r="D9" s="32" t="s">
        <v>7</v>
      </c>
      <c r="E9" s="34">
        <f>SUM(E10:E12)</f>
        <v>198636.3</v>
      </c>
      <c r="F9" s="40"/>
      <c r="G9" s="77"/>
    </row>
    <row r="10" spans="1:7" s="13" customFormat="1" ht="12.75" customHeight="1" x14ac:dyDescent="0.2">
      <c r="B10" s="43"/>
      <c r="C10" s="46" t="s">
        <v>3</v>
      </c>
      <c r="D10" s="22" t="s">
        <v>6</v>
      </c>
      <c r="E10" s="60">
        <f>F18</f>
        <v>5800</v>
      </c>
      <c r="F10" s="42"/>
      <c r="G10" s="25"/>
    </row>
    <row r="11" spans="1:7" s="13" customFormat="1" ht="12.75" customHeight="1" x14ac:dyDescent="0.2">
      <c r="B11" s="43"/>
      <c r="C11" s="47" t="s">
        <v>4</v>
      </c>
      <c r="D11" s="17" t="s">
        <v>8</v>
      </c>
      <c r="E11" s="61">
        <v>0</v>
      </c>
      <c r="F11" s="123"/>
    </row>
    <row r="12" spans="1:7" s="13" customFormat="1" ht="12.75" customHeight="1" thickBot="1" x14ac:dyDescent="0.25">
      <c r="B12" s="43"/>
      <c r="C12" s="48" t="s">
        <v>5</v>
      </c>
      <c r="D12" s="49" t="s">
        <v>9</v>
      </c>
      <c r="E12" s="82">
        <f>F31</f>
        <v>192836.3</v>
      </c>
      <c r="F12" s="123"/>
    </row>
    <row r="13" spans="1:7" s="1" customFormat="1" ht="12.75" customHeight="1" x14ac:dyDescent="0.25">
      <c r="B13" s="3"/>
      <c r="C13" s="3"/>
      <c r="D13" s="2"/>
      <c r="E13" s="2"/>
      <c r="F13" s="2"/>
      <c r="G13" s="2"/>
    </row>
    <row r="14" spans="1:7" ht="12.75" customHeight="1" x14ac:dyDescent="0.2"/>
    <row r="15" spans="1:7" ht="18.75" customHeight="1" x14ac:dyDescent="0.2">
      <c r="B15" s="111" t="s">
        <v>37</v>
      </c>
      <c r="C15" s="37"/>
      <c r="D15" s="24"/>
      <c r="E15" s="24"/>
      <c r="F15" s="24"/>
      <c r="G15" s="24"/>
    </row>
    <row r="16" spans="1:7" ht="12.75" customHeight="1" thickBot="1" x14ac:dyDescent="0.25">
      <c r="B16" s="5"/>
      <c r="C16" s="5"/>
      <c r="D16" s="5"/>
      <c r="E16" s="23"/>
      <c r="F16" s="23"/>
      <c r="G16" s="78" t="s">
        <v>12</v>
      </c>
    </row>
    <row r="17" spans="1:10" ht="18.75" thickBot="1" x14ac:dyDescent="0.25">
      <c r="A17" s="200" t="s">
        <v>60</v>
      </c>
      <c r="B17" s="440" t="s">
        <v>13</v>
      </c>
      <c r="C17" s="196" t="s">
        <v>25</v>
      </c>
      <c r="D17" s="194" t="s">
        <v>20</v>
      </c>
      <c r="E17" s="191" t="s">
        <v>142</v>
      </c>
      <c r="F17" s="192" t="s">
        <v>59</v>
      </c>
      <c r="G17" s="193" t="s">
        <v>22</v>
      </c>
    </row>
    <row r="18" spans="1:10" ht="15" customHeight="1" thickBot="1" x14ac:dyDescent="0.25">
      <c r="A18" s="34">
        <f>SUM(A19:A24)</f>
        <v>4000</v>
      </c>
      <c r="B18" s="39" t="s">
        <v>17</v>
      </c>
      <c r="C18" s="35" t="s">
        <v>15</v>
      </c>
      <c r="D18" s="32" t="s">
        <v>19</v>
      </c>
      <c r="E18" s="34">
        <f>SUM(E19:E24)</f>
        <v>5800</v>
      </c>
      <c r="F18" s="34">
        <f>SUM(F19:F24)</f>
        <v>5800</v>
      </c>
      <c r="G18" s="64" t="s">
        <v>14</v>
      </c>
    </row>
    <row r="19" spans="1:10" ht="12.75" customHeight="1" x14ac:dyDescent="0.2">
      <c r="A19" s="89">
        <v>500</v>
      </c>
      <c r="B19" s="441" t="s">
        <v>18</v>
      </c>
      <c r="C19" s="87" t="s">
        <v>26</v>
      </c>
      <c r="D19" s="88" t="s">
        <v>27</v>
      </c>
      <c r="E19" s="130">
        <v>800</v>
      </c>
      <c r="F19" s="90">
        <v>800</v>
      </c>
      <c r="G19" s="28"/>
    </row>
    <row r="20" spans="1:10" ht="12.75" customHeight="1" x14ac:dyDescent="0.2">
      <c r="A20" s="93">
        <v>500</v>
      </c>
      <c r="B20" s="442" t="s">
        <v>18</v>
      </c>
      <c r="C20" s="91" t="s">
        <v>28</v>
      </c>
      <c r="D20" s="92" t="s">
        <v>29</v>
      </c>
      <c r="E20" s="131">
        <v>800</v>
      </c>
      <c r="F20" s="94">
        <v>800</v>
      </c>
      <c r="G20" s="26"/>
    </row>
    <row r="21" spans="1:10" ht="12.75" customHeight="1" x14ac:dyDescent="0.2">
      <c r="A21" s="93">
        <v>500</v>
      </c>
      <c r="B21" s="442" t="s">
        <v>18</v>
      </c>
      <c r="C21" s="91" t="s">
        <v>30</v>
      </c>
      <c r="D21" s="92" t="s">
        <v>31</v>
      </c>
      <c r="E21" s="131">
        <v>800</v>
      </c>
      <c r="F21" s="94">
        <v>800</v>
      </c>
      <c r="G21" s="27"/>
    </row>
    <row r="22" spans="1:10" ht="12.75" customHeight="1" x14ac:dyDescent="0.2">
      <c r="A22" s="93">
        <v>500</v>
      </c>
      <c r="B22" s="442" t="s">
        <v>18</v>
      </c>
      <c r="C22" s="91" t="s">
        <v>32</v>
      </c>
      <c r="D22" s="92" t="s">
        <v>33</v>
      </c>
      <c r="E22" s="131">
        <v>800</v>
      </c>
      <c r="F22" s="94">
        <v>800</v>
      </c>
      <c r="G22" s="26"/>
    </row>
    <row r="23" spans="1:10" ht="12.75" customHeight="1" x14ac:dyDescent="0.2">
      <c r="A23" s="161">
        <v>2000</v>
      </c>
      <c r="B23" s="443" t="s">
        <v>18</v>
      </c>
      <c r="C23" s="21" t="s">
        <v>34</v>
      </c>
      <c r="D23" s="20" t="s">
        <v>35</v>
      </c>
      <c r="E23" s="127">
        <v>2000</v>
      </c>
      <c r="F23" s="95">
        <v>2000</v>
      </c>
      <c r="G23" s="27"/>
    </row>
    <row r="24" spans="1:10" ht="12.75" customHeight="1" thickBot="1" x14ac:dyDescent="0.25">
      <c r="A24" s="162" t="s">
        <v>14</v>
      </c>
      <c r="B24" s="444" t="s">
        <v>18</v>
      </c>
      <c r="C24" s="74" t="s">
        <v>145</v>
      </c>
      <c r="D24" s="157" t="s">
        <v>67</v>
      </c>
      <c r="E24" s="158">
        <v>600</v>
      </c>
      <c r="F24" s="159">
        <v>600</v>
      </c>
      <c r="G24" s="160"/>
    </row>
    <row r="25" spans="1:10" ht="12.75" customHeight="1" x14ac:dyDescent="0.2"/>
    <row r="26" spans="1:10" ht="12.75" customHeight="1" x14ac:dyDescent="0.2">
      <c r="C26" s="122"/>
    </row>
    <row r="27" spans="1:10" ht="12.75" customHeight="1" x14ac:dyDescent="0.2">
      <c r="C27" s="122"/>
    </row>
    <row r="28" spans="1:10" ht="18.75" customHeight="1" x14ac:dyDescent="0.2">
      <c r="B28" s="51" t="s">
        <v>58</v>
      </c>
      <c r="C28" s="153"/>
      <c r="D28" s="51"/>
      <c r="E28" s="51"/>
      <c r="F28" s="51"/>
      <c r="G28" s="51"/>
    </row>
    <row r="29" spans="1:10" ht="12" thickBot="1" x14ac:dyDescent="0.25">
      <c r="B29" s="96"/>
      <c r="C29" s="97"/>
      <c r="D29" s="98"/>
      <c r="E29" s="23"/>
      <c r="F29" s="23"/>
      <c r="G29" s="78" t="s">
        <v>12</v>
      </c>
    </row>
    <row r="30" spans="1:10" ht="18.75" thickBot="1" x14ac:dyDescent="0.25">
      <c r="A30" s="200" t="s">
        <v>60</v>
      </c>
      <c r="B30" s="201" t="s">
        <v>16</v>
      </c>
      <c r="C30" s="202" t="s">
        <v>36</v>
      </c>
      <c r="D30" s="194" t="s">
        <v>11</v>
      </c>
      <c r="E30" s="197" t="s">
        <v>142</v>
      </c>
      <c r="F30" s="198" t="s">
        <v>59</v>
      </c>
      <c r="G30" s="193" t="s">
        <v>22</v>
      </c>
    </row>
    <row r="31" spans="1:10" ht="11.25" customHeight="1" thickBot="1" x14ac:dyDescent="0.25">
      <c r="A31" s="34">
        <v>152534.50999999998</v>
      </c>
      <c r="B31" s="36" t="s">
        <v>17</v>
      </c>
      <c r="C31" s="35" t="s">
        <v>15</v>
      </c>
      <c r="D31" s="32" t="s">
        <v>19</v>
      </c>
      <c r="E31" s="34">
        <f>SUM(E32:E140)</f>
        <v>192836.3</v>
      </c>
      <c r="F31" s="34">
        <f>SUM(F32:F140)</f>
        <v>192836.3</v>
      </c>
      <c r="G31" s="31" t="s">
        <v>14</v>
      </c>
    </row>
    <row r="32" spans="1:10" ht="33.75" x14ac:dyDescent="0.25">
      <c r="A32" s="102">
        <v>12612.56</v>
      </c>
      <c r="B32" s="14" t="s">
        <v>17</v>
      </c>
      <c r="C32" s="177">
        <v>4620011437</v>
      </c>
      <c r="D32" s="65" t="s">
        <v>76</v>
      </c>
      <c r="E32" s="136">
        <v>1600</v>
      </c>
      <c r="F32" s="103">
        <v>4740</v>
      </c>
      <c r="G32" s="101" t="s">
        <v>1953</v>
      </c>
      <c r="H32" s="55"/>
      <c r="I32" s="174"/>
      <c r="J32" s="174"/>
    </row>
    <row r="33" spans="1:10" ht="33.75" x14ac:dyDescent="0.2">
      <c r="A33" s="66">
        <v>0</v>
      </c>
      <c r="B33" s="14" t="s">
        <v>17</v>
      </c>
      <c r="C33" s="177">
        <v>4620011437</v>
      </c>
      <c r="D33" s="65" t="s">
        <v>77</v>
      </c>
      <c r="E33" s="133">
        <v>0</v>
      </c>
      <c r="F33" s="67">
        <v>3160</v>
      </c>
      <c r="G33" s="101" t="s">
        <v>1953</v>
      </c>
      <c r="H33" s="55"/>
      <c r="I33" s="173"/>
      <c r="J33" s="172"/>
    </row>
    <row r="34" spans="1:10" ht="33.75" x14ac:dyDescent="0.2">
      <c r="A34" s="100">
        <v>5700</v>
      </c>
      <c r="B34" s="14" t="s">
        <v>17</v>
      </c>
      <c r="C34" s="177">
        <v>4620021437</v>
      </c>
      <c r="D34" s="65" t="s">
        <v>74</v>
      </c>
      <c r="E34" s="128">
        <v>12340</v>
      </c>
      <c r="F34" s="86">
        <v>2340</v>
      </c>
      <c r="G34" s="101"/>
      <c r="H34" s="117"/>
      <c r="I34" s="173"/>
      <c r="J34" s="172"/>
    </row>
    <row r="35" spans="1:10" ht="22.5" x14ac:dyDescent="0.2">
      <c r="A35" s="66">
        <v>0</v>
      </c>
      <c r="B35" s="14" t="s">
        <v>17</v>
      </c>
      <c r="C35" s="177">
        <v>4620021437</v>
      </c>
      <c r="D35" s="65" t="s">
        <v>75</v>
      </c>
      <c r="E35" s="133">
        <v>0</v>
      </c>
      <c r="F35" s="67">
        <v>0</v>
      </c>
      <c r="G35" s="56"/>
      <c r="H35" s="55"/>
      <c r="I35" s="173"/>
      <c r="J35" s="173"/>
    </row>
    <row r="36" spans="1:10" ht="22.5" x14ac:dyDescent="0.2">
      <c r="A36" s="106">
        <v>500</v>
      </c>
      <c r="B36" s="14" t="s">
        <v>17</v>
      </c>
      <c r="C36" s="170">
        <v>4620040000</v>
      </c>
      <c r="D36" s="15" t="s">
        <v>126</v>
      </c>
      <c r="E36" s="137">
        <v>300.5</v>
      </c>
      <c r="F36" s="107">
        <v>300.5</v>
      </c>
      <c r="G36" s="167"/>
      <c r="H36" s="55"/>
      <c r="I36" s="175"/>
      <c r="J36" s="176"/>
    </row>
    <row r="37" spans="1:10" ht="22.5" x14ac:dyDescent="0.2">
      <c r="A37" s="135">
        <v>0</v>
      </c>
      <c r="B37" s="14" t="s">
        <v>17</v>
      </c>
      <c r="C37" s="170">
        <v>4620040000</v>
      </c>
      <c r="D37" s="15" t="s">
        <v>127</v>
      </c>
      <c r="E37" s="138">
        <v>0</v>
      </c>
      <c r="F37" s="179">
        <v>0</v>
      </c>
      <c r="G37" s="167"/>
      <c r="H37" s="55"/>
      <c r="I37" s="175"/>
      <c r="J37" s="176"/>
    </row>
    <row r="38" spans="1:10" ht="22.5" x14ac:dyDescent="0.2">
      <c r="A38" s="106">
        <v>0</v>
      </c>
      <c r="B38" s="14" t="s">
        <v>17</v>
      </c>
      <c r="C38" s="183">
        <v>4620041403</v>
      </c>
      <c r="D38" s="15" t="s">
        <v>128</v>
      </c>
      <c r="E38" s="137">
        <v>45</v>
      </c>
      <c r="F38" s="107">
        <v>85</v>
      </c>
      <c r="G38" s="167" t="s">
        <v>1954</v>
      </c>
      <c r="H38" s="55"/>
      <c r="I38" s="175"/>
      <c r="J38" s="176"/>
    </row>
    <row r="39" spans="1:10" ht="22.5" x14ac:dyDescent="0.2">
      <c r="A39" s="135">
        <v>0</v>
      </c>
      <c r="B39" s="14" t="s">
        <v>17</v>
      </c>
      <c r="C39" s="183">
        <v>4620041403</v>
      </c>
      <c r="D39" s="15" t="s">
        <v>129</v>
      </c>
      <c r="E39" s="138">
        <v>0</v>
      </c>
      <c r="F39" s="179">
        <v>0</v>
      </c>
      <c r="G39" s="38"/>
      <c r="H39" s="55"/>
      <c r="I39" s="175"/>
      <c r="J39" s="175"/>
    </row>
    <row r="40" spans="1:10" ht="22.5" x14ac:dyDescent="0.2">
      <c r="A40" s="106">
        <v>0</v>
      </c>
      <c r="B40" s="14" t="s">
        <v>17</v>
      </c>
      <c r="C40" s="184">
        <v>4620041405</v>
      </c>
      <c r="D40" s="15" t="s">
        <v>130</v>
      </c>
      <c r="E40" s="137">
        <v>25</v>
      </c>
      <c r="F40" s="107">
        <v>95</v>
      </c>
      <c r="G40" s="167" t="s">
        <v>1954</v>
      </c>
      <c r="H40" s="55"/>
      <c r="I40" s="175"/>
      <c r="J40" s="176"/>
    </row>
    <row r="41" spans="1:10" ht="22.5" x14ac:dyDescent="0.2">
      <c r="A41" s="135">
        <v>0</v>
      </c>
      <c r="B41" s="14" t="s">
        <v>17</v>
      </c>
      <c r="C41" s="184">
        <v>4620041405</v>
      </c>
      <c r="D41" s="15" t="s">
        <v>131</v>
      </c>
      <c r="E41" s="138">
        <v>0</v>
      </c>
      <c r="F41" s="179">
        <v>0</v>
      </c>
      <c r="G41" s="38"/>
      <c r="H41" s="55"/>
      <c r="I41" s="175"/>
      <c r="J41" s="176"/>
    </row>
    <row r="42" spans="1:10" ht="33.75" x14ac:dyDescent="0.2">
      <c r="A42" s="106">
        <v>0</v>
      </c>
      <c r="B42" s="14" t="s">
        <v>17</v>
      </c>
      <c r="C42" s="184">
        <v>4620041409</v>
      </c>
      <c r="D42" s="15" t="s">
        <v>132</v>
      </c>
      <c r="E42" s="137">
        <v>25</v>
      </c>
      <c r="F42" s="107">
        <v>95</v>
      </c>
      <c r="G42" s="167" t="s">
        <v>1954</v>
      </c>
      <c r="H42" s="55"/>
      <c r="I42" s="175"/>
      <c r="J42" s="176"/>
    </row>
    <row r="43" spans="1:10" ht="33.75" x14ac:dyDescent="0.2">
      <c r="A43" s="66">
        <v>0</v>
      </c>
      <c r="B43" s="14" t="s">
        <v>17</v>
      </c>
      <c r="C43" s="2726">
        <v>4620041409</v>
      </c>
      <c r="D43" s="15" t="s">
        <v>133</v>
      </c>
      <c r="E43" s="133">
        <v>0</v>
      </c>
      <c r="F43" s="67">
        <v>0</v>
      </c>
      <c r="G43" s="38"/>
      <c r="H43" s="55"/>
      <c r="I43" s="175"/>
      <c r="J43" s="176"/>
    </row>
    <row r="44" spans="1:10" s="72" customFormat="1" ht="7.5" customHeight="1" x14ac:dyDescent="0.2">
      <c r="A44" s="11"/>
      <c r="B44" s="111"/>
      <c r="C44" s="153"/>
      <c r="D44" s="111"/>
      <c r="E44" s="111"/>
      <c r="F44" s="111"/>
      <c r="G44" s="111"/>
      <c r="I44" s="175"/>
      <c r="J44" s="176"/>
    </row>
    <row r="45" spans="1:10" s="72" customFormat="1" ht="12.75" thickBot="1" x14ac:dyDescent="0.25">
      <c r="A45" s="11"/>
      <c r="B45" s="96"/>
      <c r="C45" s="97"/>
      <c r="D45" s="98"/>
      <c r="E45" s="23"/>
      <c r="F45" s="23"/>
      <c r="G45" s="78" t="s">
        <v>12</v>
      </c>
      <c r="I45" s="175"/>
      <c r="J45" s="176"/>
    </row>
    <row r="46" spans="1:10" s="72" customFormat="1" ht="18.75" thickBot="1" x14ac:dyDescent="0.25">
      <c r="A46" s="200" t="s">
        <v>60</v>
      </c>
      <c r="B46" s="201" t="s">
        <v>16</v>
      </c>
      <c r="C46" s="202" t="s">
        <v>36</v>
      </c>
      <c r="D46" s="194" t="s">
        <v>11</v>
      </c>
      <c r="E46" s="197" t="s">
        <v>142</v>
      </c>
      <c r="F46" s="198" t="s">
        <v>59</v>
      </c>
      <c r="G46" s="193" t="s">
        <v>22</v>
      </c>
      <c r="I46" s="175"/>
      <c r="J46" s="175"/>
    </row>
    <row r="47" spans="1:10" s="72" customFormat="1" ht="15" customHeight="1" thickBot="1" x14ac:dyDescent="0.25">
      <c r="A47" s="178" t="s">
        <v>23</v>
      </c>
      <c r="B47" s="36" t="s">
        <v>17</v>
      </c>
      <c r="C47" s="35" t="s">
        <v>15</v>
      </c>
      <c r="D47" s="32" t="s">
        <v>19</v>
      </c>
      <c r="E47" s="112" t="s">
        <v>23</v>
      </c>
      <c r="F47" s="112" t="s">
        <v>23</v>
      </c>
      <c r="G47" s="31" t="s">
        <v>14</v>
      </c>
      <c r="I47" s="175"/>
      <c r="J47" s="175"/>
    </row>
    <row r="48" spans="1:10" ht="33.75" x14ac:dyDescent="0.2">
      <c r="A48" s="106">
        <v>0</v>
      </c>
      <c r="B48" s="149" t="s">
        <v>17</v>
      </c>
      <c r="C48" s="185">
        <v>4620041411</v>
      </c>
      <c r="D48" s="168" t="s">
        <v>134</v>
      </c>
      <c r="E48" s="137">
        <v>45</v>
      </c>
      <c r="F48" s="107">
        <v>95</v>
      </c>
      <c r="G48" s="167" t="s">
        <v>1954</v>
      </c>
      <c r="H48" s="55"/>
      <c r="I48" s="169"/>
      <c r="J48" s="176"/>
    </row>
    <row r="49" spans="1:10" ht="33.75" x14ac:dyDescent="0.2">
      <c r="A49" s="135">
        <v>0</v>
      </c>
      <c r="B49" s="149" t="s">
        <v>17</v>
      </c>
      <c r="C49" s="184">
        <v>4620041411</v>
      </c>
      <c r="D49" s="15" t="s">
        <v>135</v>
      </c>
      <c r="E49" s="138">
        <v>0</v>
      </c>
      <c r="F49" s="179">
        <v>0</v>
      </c>
      <c r="G49" s="38"/>
      <c r="H49" s="55"/>
      <c r="I49" s="169"/>
      <c r="J49" s="175"/>
    </row>
    <row r="50" spans="1:10" ht="33.75" x14ac:dyDescent="0.2">
      <c r="A50" s="106">
        <v>0</v>
      </c>
      <c r="B50" s="149" t="s">
        <v>17</v>
      </c>
      <c r="C50" s="184">
        <v>4620041413</v>
      </c>
      <c r="D50" s="15" t="s">
        <v>136</v>
      </c>
      <c r="E50" s="137">
        <v>45</v>
      </c>
      <c r="F50" s="107">
        <v>95</v>
      </c>
      <c r="G50" s="167" t="s">
        <v>1954</v>
      </c>
      <c r="H50" s="55"/>
      <c r="I50" s="169"/>
      <c r="J50" s="176"/>
    </row>
    <row r="51" spans="1:10" ht="33.75" x14ac:dyDescent="0.2">
      <c r="A51" s="135">
        <v>0</v>
      </c>
      <c r="B51" s="149" t="s">
        <v>17</v>
      </c>
      <c r="C51" s="184">
        <v>4620041413</v>
      </c>
      <c r="D51" s="15" t="s">
        <v>137</v>
      </c>
      <c r="E51" s="138">
        <v>0</v>
      </c>
      <c r="F51" s="179">
        <v>0</v>
      </c>
      <c r="G51" s="38"/>
      <c r="H51" s="55"/>
      <c r="I51" s="169"/>
      <c r="J51" s="175"/>
    </row>
    <row r="52" spans="1:10" ht="33.75" x14ac:dyDescent="0.2">
      <c r="A52" s="106">
        <v>0</v>
      </c>
      <c r="B52" s="149" t="s">
        <v>17</v>
      </c>
      <c r="C52" s="170">
        <v>4620041414</v>
      </c>
      <c r="D52" s="15" t="s">
        <v>138</v>
      </c>
      <c r="E52" s="137">
        <v>150</v>
      </c>
      <c r="F52" s="107">
        <v>150</v>
      </c>
      <c r="G52" s="167"/>
      <c r="H52" s="55"/>
      <c r="I52" s="169"/>
      <c r="J52" s="176"/>
    </row>
    <row r="53" spans="1:10" ht="33.75" x14ac:dyDescent="0.2">
      <c r="A53" s="135">
        <v>0</v>
      </c>
      <c r="B53" s="149" t="s">
        <v>17</v>
      </c>
      <c r="C53" s="170">
        <v>4620041414</v>
      </c>
      <c r="D53" s="15" t="s">
        <v>139</v>
      </c>
      <c r="E53" s="138">
        <v>0</v>
      </c>
      <c r="F53" s="179">
        <v>0</v>
      </c>
      <c r="G53" s="167"/>
      <c r="H53" s="55"/>
      <c r="I53" s="169"/>
      <c r="J53" s="176"/>
    </row>
    <row r="54" spans="1:10" ht="22.5" x14ac:dyDescent="0.2">
      <c r="A54" s="100">
        <v>2355.25</v>
      </c>
      <c r="B54" s="149" t="s">
        <v>17</v>
      </c>
      <c r="C54" s="177">
        <v>4620051412</v>
      </c>
      <c r="D54" s="65" t="s">
        <v>140</v>
      </c>
      <c r="E54" s="128">
        <v>11580</v>
      </c>
      <c r="F54" s="107">
        <v>1580</v>
      </c>
      <c r="G54" s="121"/>
      <c r="H54" s="55"/>
      <c r="I54" s="169"/>
      <c r="J54" s="175"/>
    </row>
    <row r="55" spans="1:10" ht="22.5" x14ac:dyDescent="0.2">
      <c r="A55" s="66">
        <v>144.72</v>
      </c>
      <c r="B55" s="149" t="s">
        <v>17</v>
      </c>
      <c r="C55" s="177">
        <v>4620051412</v>
      </c>
      <c r="D55" s="65" t="s">
        <v>141</v>
      </c>
      <c r="E55" s="133">
        <v>0</v>
      </c>
      <c r="F55" s="179">
        <v>0</v>
      </c>
      <c r="G55" s="121"/>
      <c r="H55" s="55"/>
      <c r="I55" s="169"/>
      <c r="J55" s="175"/>
    </row>
    <row r="56" spans="1:10" ht="22.5" x14ac:dyDescent="0.2">
      <c r="A56" s="100">
        <v>1800</v>
      </c>
      <c r="B56" s="149" t="s">
        <v>17</v>
      </c>
      <c r="C56" s="184">
        <v>4620061448</v>
      </c>
      <c r="D56" s="16" t="s">
        <v>78</v>
      </c>
      <c r="E56" s="128">
        <v>24500</v>
      </c>
      <c r="F56" s="107">
        <v>4500</v>
      </c>
      <c r="G56" s="121"/>
      <c r="H56" s="55"/>
      <c r="I56" s="169"/>
      <c r="J56" s="176"/>
    </row>
    <row r="57" spans="1:10" ht="22.5" x14ac:dyDescent="0.2">
      <c r="A57" s="66">
        <v>0</v>
      </c>
      <c r="B57" s="149" t="s">
        <v>17</v>
      </c>
      <c r="C57" s="184">
        <v>4620061448</v>
      </c>
      <c r="D57" s="16" t="s">
        <v>79</v>
      </c>
      <c r="E57" s="133">
        <v>0</v>
      </c>
      <c r="F57" s="179">
        <v>0</v>
      </c>
      <c r="G57" s="121"/>
      <c r="H57" s="55"/>
      <c r="I57" s="169"/>
      <c r="J57" s="175"/>
    </row>
    <row r="58" spans="1:10" ht="22.5" x14ac:dyDescent="0.2">
      <c r="A58" s="100">
        <v>1800</v>
      </c>
      <c r="B58" s="149" t="s">
        <v>17</v>
      </c>
      <c r="C58" s="184">
        <v>4620071432</v>
      </c>
      <c r="D58" s="16" t="s">
        <v>80</v>
      </c>
      <c r="E58" s="128">
        <v>50</v>
      </c>
      <c r="F58" s="107">
        <v>2910</v>
      </c>
      <c r="G58" s="167" t="s">
        <v>1954</v>
      </c>
      <c r="H58" s="117"/>
      <c r="I58" s="169"/>
      <c r="J58" s="175"/>
    </row>
    <row r="59" spans="1:10" ht="22.5" x14ac:dyDescent="0.2">
      <c r="A59" s="66">
        <v>0</v>
      </c>
      <c r="B59" s="149" t="s">
        <v>17</v>
      </c>
      <c r="C59" s="184">
        <v>4620071432</v>
      </c>
      <c r="D59" s="16" t="s">
        <v>81</v>
      </c>
      <c r="E59" s="133">
        <v>0</v>
      </c>
      <c r="F59" s="179">
        <v>1940</v>
      </c>
      <c r="G59" s="167" t="s">
        <v>1954</v>
      </c>
      <c r="H59" s="55"/>
      <c r="I59" s="169"/>
      <c r="J59" s="176"/>
    </row>
    <row r="60" spans="1:10" ht="22.5" x14ac:dyDescent="0.2">
      <c r="A60" s="100">
        <v>1800</v>
      </c>
      <c r="B60" s="149" t="s">
        <v>17</v>
      </c>
      <c r="C60" s="184">
        <v>4620081432</v>
      </c>
      <c r="D60" s="16" t="s">
        <v>38</v>
      </c>
      <c r="E60" s="128">
        <v>50</v>
      </c>
      <c r="F60" s="107">
        <v>2640</v>
      </c>
      <c r="G60" s="167" t="s">
        <v>1954</v>
      </c>
      <c r="H60" s="55"/>
      <c r="I60" s="169"/>
      <c r="J60" s="175"/>
    </row>
    <row r="61" spans="1:10" ht="22.5" x14ac:dyDescent="0.2">
      <c r="A61" s="66">
        <v>0</v>
      </c>
      <c r="B61" s="149" t="s">
        <v>17</v>
      </c>
      <c r="C61" s="184">
        <v>4620081432</v>
      </c>
      <c r="D61" s="16" t="s">
        <v>39</v>
      </c>
      <c r="E61" s="133">
        <v>0</v>
      </c>
      <c r="F61" s="179">
        <v>1760</v>
      </c>
      <c r="G61" s="167" t="s">
        <v>1954</v>
      </c>
      <c r="H61" s="55"/>
      <c r="I61" s="169"/>
      <c r="J61" s="176"/>
    </row>
    <row r="62" spans="1:10" ht="22.5" x14ac:dyDescent="0.2">
      <c r="A62" s="106">
        <v>1800</v>
      </c>
      <c r="B62" s="149" t="s">
        <v>17</v>
      </c>
      <c r="C62" s="183">
        <v>4620101437</v>
      </c>
      <c r="D62" s="144" t="s">
        <v>40</v>
      </c>
      <c r="E62" s="137">
        <v>18500</v>
      </c>
      <c r="F62" s="107">
        <v>3500</v>
      </c>
      <c r="G62" s="143"/>
      <c r="H62" s="55"/>
      <c r="I62" s="169"/>
      <c r="J62" s="176"/>
    </row>
    <row r="63" spans="1:10" ht="22.5" x14ac:dyDescent="0.2">
      <c r="A63" s="66">
        <v>0</v>
      </c>
      <c r="B63" s="149" t="s">
        <v>17</v>
      </c>
      <c r="C63" s="183">
        <v>4620101437</v>
      </c>
      <c r="D63" s="16" t="s">
        <v>41</v>
      </c>
      <c r="E63" s="133">
        <v>0</v>
      </c>
      <c r="F63" s="179">
        <v>0</v>
      </c>
      <c r="G63" s="121"/>
      <c r="H63" s="55"/>
      <c r="I63" s="169"/>
      <c r="J63" s="176"/>
    </row>
    <row r="64" spans="1:10" ht="22.5" x14ac:dyDescent="0.2">
      <c r="A64" s="106">
        <v>200</v>
      </c>
      <c r="B64" s="149" t="s">
        <v>17</v>
      </c>
      <c r="C64" s="183">
        <v>4620110000</v>
      </c>
      <c r="D64" s="16" t="s">
        <v>48</v>
      </c>
      <c r="E64" s="137">
        <v>1300</v>
      </c>
      <c r="F64" s="107">
        <v>200</v>
      </c>
      <c r="G64" s="167" t="s">
        <v>1954</v>
      </c>
      <c r="H64" s="117"/>
      <c r="I64" s="169"/>
      <c r="J64" s="175"/>
    </row>
    <row r="65" spans="1:10" ht="22.5" x14ac:dyDescent="0.2">
      <c r="A65" s="66">
        <v>0</v>
      </c>
      <c r="B65" s="149" t="s">
        <v>17</v>
      </c>
      <c r="C65" s="183">
        <v>4620110000</v>
      </c>
      <c r="D65" s="16" t="s">
        <v>49</v>
      </c>
      <c r="E65" s="133">
        <v>0</v>
      </c>
      <c r="F65" s="179">
        <v>1800</v>
      </c>
      <c r="G65" s="167" t="s">
        <v>1954</v>
      </c>
      <c r="H65" s="55"/>
      <c r="I65" s="169"/>
      <c r="J65" s="175"/>
    </row>
    <row r="66" spans="1:10" ht="22.5" x14ac:dyDescent="0.2">
      <c r="A66" s="100">
        <v>2500</v>
      </c>
      <c r="B66" s="149" t="s">
        <v>17</v>
      </c>
      <c r="C66" s="184">
        <v>4620121437</v>
      </c>
      <c r="D66" s="15" t="s">
        <v>82</v>
      </c>
      <c r="E66" s="128">
        <v>9270</v>
      </c>
      <c r="F66" s="107">
        <v>1527</v>
      </c>
      <c r="G66" s="167" t="s">
        <v>1954</v>
      </c>
      <c r="H66" s="117"/>
      <c r="I66" s="169"/>
      <c r="J66" s="175"/>
    </row>
    <row r="67" spans="1:10" ht="22.5" x14ac:dyDescent="0.2">
      <c r="A67" s="66">
        <v>0</v>
      </c>
      <c r="B67" s="149" t="s">
        <v>17</v>
      </c>
      <c r="C67" s="184">
        <v>4620121437</v>
      </c>
      <c r="D67" s="15" t="s">
        <v>83</v>
      </c>
      <c r="E67" s="133">
        <v>0</v>
      </c>
      <c r="F67" s="67">
        <v>13743</v>
      </c>
      <c r="G67" s="167" t="s">
        <v>1954</v>
      </c>
      <c r="H67" s="55"/>
      <c r="I67" s="169"/>
      <c r="J67" s="176"/>
    </row>
    <row r="68" spans="1:10" ht="22.5" x14ac:dyDescent="0.2">
      <c r="A68" s="100">
        <v>2500</v>
      </c>
      <c r="B68" s="149" t="s">
        <v>17</v>
      </c>
      <c r="C68" s="184">
        <v>4620131421</v>
      </c>
      <c r="D68" s="15" t="s">
        <v>84</v>
      </c>
      <c r="E68" s="128">
        <v>8860</v>
      </c>
      <c r="F68" s="107">
        <v>1526</v>
      </c>
      <c r="G68" s="167" t="s">
        <v>1954</v>
      </c>
      <c r="H68" s="117"/>
      <c r="I68" s="169"/>
      <c r="J68" s="176"/>
    </row>
    <row r="69" spans="1:10" ht="22.5" x14ac:dyDescent="0.2">
      <c r="A69" s="66">
        <v>0</v>
      </c>
      <c r="B69" s="149" t="s">
        <v>17</v>
      </c>
      <c r="C69" s="184">
        <v>4620131421</v>
      </c>
      <c r="D69" s="15" t="s">
        <v>85</v>
      </c>
      <c r="E69" s="133">
        <v>0</v>
      </c>
      <c r="F69" s="67">
        <v>13734</v>
      </c>
      <c r="G69" s="167" t="s">
        <v>1954</v>
      </c>
      <c r="H69" s="55"/>
      <c r="I69" s="169"/>
      <c r="J69" s="175"/>
    </row>
    <row r="70" spans="1:10" ht="22.5" x14ac:dyDescent="0.2">
      <c r="A70" s="100">
        <v>2500</v>
      </c>
      <c r="B70" s="149" t="s">
        <v>17</v>
      </c>
      <c r="C70" s="184">
        <v>4620141418</v>
      </c>
      <c r="D70" s="15" t="s">
        <v>86</v>
      </c>
      <c r="E70" s="128">
        <v>6800</v>
      </c>
      <c r="F70" s="107">
        <v>1180</v>
      </c>
      <c r="G70" s="167" t="s">
        <v>1954</v>
      </c>
      <c r="H70" s="55"/>
      <c r="I70" s="169"/>
      <c r="J70" s="175"/>
    </row>
    <row r="71" spans="1:10" ht="22.5" x14ac:dyDescent="0.2">
      <c r="A71" s="66">
        <v>0</v>
      </c>
      <c r="B71" s="149" t="s">
        <v>17</v>
      </c>
      <c r="C71" s="184">
        <v>4620141418</v>
      </c>
      <c r="D71" s="15" t="s">
        <v>87</v>
      </c>
      <c r="E71" s="133">
        <v>0</v>
      </c>
      <c r="F71" s="67">
        <v>10620</v>
      </c>
      <c r="G71" s="167" t="s">
        <v>1954</v>
      </c>
      <c r="H71" s="55"/>
      <c r="I71" s="169"/>
      <c r="J71" s="175"/>
    </row>
    <row r="72" spans="1:10" ht="22.5" x14ac:dyDescent="0.2">
      <c r="A72" s="100">
        <v>2500</v>
      </c>
      <c r="B72" s="149" t="s">
        <v>17</v>
      </c>
      <c r="C72" s="184">
        <v>4620151440</v>
      </c>
      <c r="D72" s="15" t="s">
        <v>88</v>
      </c>
      <c r="E72" s="128">
        <v>7860</v>
      </c>
      <c r="F72" s="107">
        <v>1386</v>
      </c>
      <c r="G72" s="167" t="s">
        <v>1954</v>
      </c>
      <c r="H72" s="55"/>
      <c r="I72" s="169"/>
      <c r="J72" s="176"/>
    </row>
    <row r="73" spans="1:10" ht="22.5" x14ac:dyDescent="0.2">
      <c r="A73" s="66">
        <v>0</v>
      </c>
      <c r="B73" s="149" t="s">
        <v>17</v>
      </c>
      <c r="C73" s="184">
        <v>4620151440</v>
      </c>
      <c r="D73" s="15" t="s">
        <v>89</v>
      </c>
      <c r="E73" s="133">
        <v>0</v>
      </c>
      <c r="F73" s="67">
        <v>12474</v>
      </c>
      <c r="G73" s="167" t="s">
        <v>1954</v>
      </c>
      <c r="H73" s="55"/>
      <c r="I73" s="55"/>
    </row>
    <row r="74" spans="1:10" ht="22.5" x14ac:dyDescent="0.2">
      <c r="A74" s="100">
        <v>2500</v>
      </c>
      <c r="B74" s="149" t="s">
        <v>17</v>
      </c>
      <c r="C74" s="184">
        <v>4620161452</v>
      </c>
      <c r="D74" s="15" t="s">
        <v>90</v>
      </c>
      <c r="E74" s="128">
        <v>5210</v>
      </c>
      <c r="F74" s="107">
        <v>1221</v>
      </c>
      <c r="G74" s="167" t="s">
        <v>1954</v>
      </c>
      <c r="H74" s="117"/>
      <c r="I74" s="55"/>
    </row>
    <row r="75" spans="1:10" ht="22.5" x14ac:dyDescent="0.2">
      <c r="A75" s="66">
        <v>0</v>
      </c>
      <c r="B75" s="149" t="s">
        <v>17</v>
      </c>
      <c r="C75" s="184">
        <v>4620161452</v>
      </c>
      <c r="D75" s="15" t="s">
        <v>91</v>
      </c>
      <c r="E75" s="133">
        <v>0</v>
      </c>
      <c r="F75" s="67">
        <v>10989</v>
      </c>
      <c r="G75" s="167" t="s">
        <v>1954</v>
      </c>
      <c r="H75" s="55"/>
      <c r="I75" s="55"/>
    </row>
    <row r="76" spans="1:10" ht="22.5" x14ac:dyDescent="0.2">
      <c r="A76" s="100">
        <v>2500</v>
      </c>
      <c r="B76" s="149" t="s">
        <v>17</v>
      </c>
      <c r="C76" s="184">
        <v>4620171425</v>
      </c>
      <c r="D76" s="15" t="s">
        <v>92</v>
      </c>
      <c r="E76" s="128">
        <v>6900</v>
      </c>
      <c r="F76" s="107">
        <v>900</v>
      </c>
      <c r="G76" s="121"/>
      <c r="H76" s="55"/>
      <c r="I76" s="55"/>
    </row>
    <row r="77" spans="1:10" ht="22.5" x14ac:dyDescent="0.2">
      <c r="A77" s="66">
        <v>0</v>
      </c>
      <c r="B77" s="149" t="s">
        <v>17</v>
      </c>
      <c r="C77" s="184">
        <v>4620171425</v>
      </c>
      <c r="D77" s="15" t="s">
        <v>93</v>
      </c>
      <c r="E77" s="133">
        <v>0</v>
      </c>
      <c r="F77" s="67">
        <v>0</v>
      </c>
      <c r="G77" s="121"/>
      <c r="H77" s="55"/>
      <c r="I77" s="55"/>
    </row>
    <row r="78" spans="1:10" s="72" customFormat="1" ht="18.75" customHeight="1" x14ac:dyDescent="0.2">
      <c r="A78" s="11"/>
      <c r="B78" s="111"/>
      <c r="C78" s="153"/>
      <c r="D78" s="111"/>
      <c r="E78" s="111"/>
      <c r="F78" s="111"/>
      <c r="G78" s="111"/>
      <c r="I78" s="55"/>
      <c r="J78" s="11"/>
    </row>
    <row r="79" spans="1:10" s="72" customFormat="1" ht="12" thickBot="1" x14ac:dyDescent="0.25">
      <c r="A79" s="11"/>
      <c r="B79" s="96"/>
      <c r="C79" s="97"/>
      <c r="D79" s="98"/>
      <c r="E79" s="23"/>
      <c r="F79" s="23"/>
      <c r="G79" s="78" t="s">
        <v>12</v>
      </c>
      <c r="I79" s="11"/>
      <c r="J79" s="11"/>
    </row>
    <row r="80" spans="1:10" s="72" customFormat="1" ht="18.75" thickBot="1" x14ac:dyDescent="0.25">
      <c r="A80" s="200" t="s">
        <v>60</v>
      </c>
      <c r="B80" s="201" t="s">
        <v>16</v>
      </c>
      <c r="C80" s="202" t="s">
        <v>36</v>
      </c>
      <c r="D80" s="194" t="s">
        <v>11</v>
      </c>
      <c r="E80" s="197" t="s">
        <v>142</v>
      </c>
      <c r="F80" s="198" t="s">
        <v>59</v>
      </c>
      <c r="G80" s="193" t="s">
        <v>22</v>
      </c>
      <c r="I80" s="175"/>
      <c r="J80" s="175"/>
    </row>
    <row r="81" spans="1:10" s="72" customFormat="1" ht="15" customHeight="1" thickBot="1" x14ac:dyDescent="0.25">
      <c r="A81" s="178" t="s">
        <v>23</v>
      </c>
      <c r="B81" s="36" t="s">
        <v>17</v>
      </c>
      <c r="C81" s="35" t="s">
        <v>15</v>
      </c>
      <c r="D81" s="32" t="s">
        <v>19</v>
      </c>
      <c r="E81" s="112" t="s">
        <v>23</v>
      </c>
      <c r="F81" s="112" t="s">
        <v>23</v>
      </c>
      <c r="G81" s="31" t="s">
        <v>14</v>
      </c>
      <c r="I81" s="11"/>
      <c r="J81" s="11"/>
    </row>
    <row r="82" spans="1:10" ht="22.5" x14ac:dyDescent="0.2">
      <c r="A82" s="106">
        <v>2500</v>
      </c>
      <c r="B82" s="57"/>
      <c r="C82" s="187">
        <v>4620181448</v>
      </c>
      <c r="D82" s="168" t="s">
        <v>94</v>
      </c>
      <c r="E82" s="137">
        <v>8370</v>
      </c>
      <c r="F82" s="107">
        <v>1437</v>
      </c>
      <c r="G82" s="167" t="s">
        <v>1954</v>
      </c>
      <c r="H82" s="55"/>
    </row>
    <row r="83" spans="1:10" ht="22.5" x14ac:dyDescent="0.2">
      <c r="A83" s="66">
        <v>0</v>
      </c>
      <c r="B83" s="14" t="s">
        <v>17</v>
      </c>
      <c r="C83" s="184">
        <v>4620181448</v>
      </c>
      <c r="D83" s="15" t="s">
        <v>95</v>
      </c>
      <c r="E83" s="133">
        <v>0</v>
      </c>
      <c r="F83" s="67">
        <v>12933</v>
      </c>
      <c r="G83" s="167" t="s">
        <v>1954</v>
      </c>
      <c r="H83" s="55"/>
    </row>
    <row r="84" spans="1:10" ht="22.5" x14ac:dyDescent="0.2">
      <c r="A84" s="100">
        <v>2500</v>
      </c>
      <c r="B84" s="14" t="s">
        <v>17</v>
      </c>
      <c r="C84" s="184">
        <v>4620191436</v>
      </c>
      <c r="D84" s="15" t="s">
        <v>96</v>
      </c>
      <c r="E84" s="128">
        <v>4990</v>
      </c>
      <c r="F84" s="86">
        <v>1000</v>
      </c>
      <c r="G84" s="167" t="s">
        <v>1954</v>
      </c>
      <c r="H84" s="55"/>
    </row>
    <row r="85" spans="1:10" ht="22.5" x14ac:dyDescent="0.2">
      <c r="A85" s="66">
        <v>0</v>
      </c>
      <c r="B85" s="14" t="s">
        <v>17</v>
      </c>
      <c r="C85" s="184">
        <v>4620191436</v>
      </c>
      <c r="D85" s="15" t="s">
        <v>97</v>
      </c>
      <c r="E85" s="133">
        <v>0</v>
      </c>
      <c r="F85" s="67">
        <v>8990</v>
      </c>
      <c r="G85" s="167" t="s">
        <v>1954</v>
      </c>
      <c r="H85" s="55"/>
    </row>
    <row r="86" spans="1:10" ht="22.5" x14ac:dyDescent="0.2">
      <c r="A86" s="100">
        <v>0</v>
      </c>
      <c r="B86" s="14" t="s">
        <v>17</v>
      </c>
      <c r="C86" s="184">
        <v>4620201402</v>
      </c>
      <c r="D86" s="15" t="s">
        <v>98</v>
      </c>
      <c r="E86" s="128">
        <v>22.5</v>
      </c>
      <c r="F86" s="86">
        <v>22.5</v>
      </c>
      <c r="G86" s="165"/>
      <c r="H86" s="55"/>
    </row>
    <row r="87" spans="1:10" ht="22.5" x14ac:dyDescent="0.2">
      <c r="A87" s="66">
        <v>0</v>
      </c>
      <c r="B87" s="14" t="s">
        <v>17</v>
      </c>
      <c r="C87" s="184">
        <v>4620201402</v>
      </c>
      <c r="D87" s="15" t="s">
        <v>99</v>
      </c>
      <c r="E87" s="133">
        <v>0</v>
      </c>
      <c r="F87" s="67">
        <v>0</v>
      </c>
      <c r="G87" s="121"/>
      <c r="H87" s="55"/>
    </row>
    <row r="88" spans="1:10" ht="33.75" x14ac:dyDescent="0.2">
      <c r="A88" s="100">
        <v>0</v>
      </c>
      <c r="B88" s="14" t="s">
        <v>17</v>
      </c>
      <c r="C88" s="184">
        <v>4620211406</v>
      </c>
      <c r="D88" s="15" t="s">
        <v>100</v>
      </c>
      <c r="E88" s="128">
        <v>25</v>
      </c>
      <c r="F88" s="86">
        <v>25</v>
      </c>
      <c r="G88" s="165"/>
      <c r="H88" s="55"/>
    </row>
    <row r="89" spans="1:10" ht="33.75" x14ac:dyDescent="0.2">
      <c r="A89" s="66">
        <v>0</v>
      </c>
      <c r="B89" s="14" t="s">
        <v>17</v>
      </c>
      <c r="C89" s="184">
        <v>4620211406</v>
      </c>
      <c r="D89" s="15" t="s">
        <v>101</v>
      </c>
      <c r="E89" s="133">
        <v>0</v>
      </c>
      <c r="F89" s="67">
        <v>0</v>
      </c>
      <c r="G89" s="121"/>
      <c r="H89" s="55"/>
    </row>
    <row r="90" spans="1:10" ht="22.5" x14ac:dyDescent="0.2">
      <c r="A90" s="100">
        <v>0</v>
      </c>
      <c r="B90" s="14" t="s">
        <v>17</v>
      </c>
      <c r="C90" s="177">
        <v>4620220000</v>
      </c>
      <c r="D90" s="15" t="s">
        <v>102</v>
      </c>
      <c r="E90" s="128">
        <v>298.5</v>
      </c>
      <c r="F90" s="86">
        <v>298.5</v>
      </c>
      <c r="G90" s="165"/>
      <c r="H90" s="55"/>
    </row>
    <row r="91" spans="1:10" ht="22.5" x14ac:dyDescent="0.2">
      <c r="A91" s="66">
        <v>0</v>
      </c>
      <c r="B91" s="14" t="s">
        <v>17</v>
      </c>
      <c r="C91" s="177">
        <v>4620220000</v>
      </c>
      <c r="D91" s="15" t="s">
        <v>103</v>
      </c>
      <c r="E91" s="133">
        <v>0</v>
      </c>
      <c r="F91" s="67">
        <v>0</v>
      </c>
      <c r="G91" s="121"/>
      <c r="H91" s="55"/>
    </row>
    <row r="92" spans="1:10" ht="22.5" x14ac:dyDescent="0.2">
      <c r="A92" s="100">
        <v>0</v>
      </c>
      <c r="B92" s="14" t="s">
        <v>17</v>
      </c>
      <c r="C92" s="177">
        <v>4620221420</v>
      </c>
      <c r="D92" s="15" t="s">
        <v>104</v>
      </c>
      <c r="E92" s="128">
        <v>65</v>
      </c>
      <c r="F92" s="86">
        <v>95</v>
      </c>
      <c r="G92" s="167" t="s">
        <v>1954</v>
      </c>
      <c r="H92" s="55"/>
    </row>
    <row r="93" spans="1:10" ht="22.5" x14ac:dyDescent="0.2">
      <c r="A93" s="66">
        <v>0</v>
      </c>
      <c r="B93" s="14" t="s">
        <v>17</v>
      </c>
      <c r="C93" s="177">
        <v>4620221420</v>
      </c>
      <c r="D93" s="15" t="s">
        <v>105</v>
      </c>
      <c r="E93" s="133">
        <v>0</v>
      </c>
      <c r="F93" s="67">
        <v>0</v>
      </c>
      <c r="G93" s="38"/>
      <c r="H93" s="55"/>
    </row>
    <row r="94" spans="1:10" ht="33.75" x14ac:dyDescent="0.2">
      <c r="A94" s="100">
        <v>0</v>
      </c>
      <c r="B94" s="14" t="s">
        <v>17</v>
      </c>
      <c r="C94" s="183">
        <v>4620221421</v>
      </c>
      <c r="D94" s="15" t="s">
        <v>106</v>
      </c>
      <c r="E94" s="128">
        <v>177.3</v>
      </c>
      <c r="F94" s="86">
        <v>177.3</v>
      </c>
      <c r="G94" s="165"/>
      <c r="H94" s="55"/>
    </row>
    <row r="95" spans="1:10" ht="33.75" x14ac:dyDescent="0.2">
      <c r="A95" s="66">
        <v>0</v>
      </c>
      <c r="B95" s="14" t="s">
        <v>17</v>
      </c>
      <c r="C95" s="183">
        <v>4620221421</v>
      </c>
      <c r="D95" s="15" t="s">
        <v>107</v>
      </c>
      <c r="E95" s="133">
        <v>0</v>
      </c>
      <c r="F95" s="67">
        <v>0</v>
      </c>
      <c r="G95" s="121"/>
      <c r="H95" s="55"/>
    </row>
    <row r="96" spans="1:10" ht="22.5" x14ac:dyDescent="0.2">
      <c r="A96" s="100">
        <v>0</v>
      </c>
      <c r="B96" s="14" t="s">
        <v>17</v>
      </c>
      <c r="C96" s="183">
        <v>4620221422</v>
      </c>
      <c r="D96" s="15" t="s">
        <v>108</v>
      </c>
      <c r="E96" s="128">
        <v>45</v>
      </c>
      <c r="F96" s="86">
        <v>95</v>
      </c>
      <c r="G96" s="167" t="s">
        <v>1954</v>
      </c>
      <c r="H96" s="55"/>
    </row>
    <row r="97" spans="1:10" ht="22.5" x14ac:dyDescent="0.2">
      <c r="A97" s="66">
        <v>0</v>
      </c>
      <c r="B97" s="14" t="s">
        <v>17</v>
      </c>
      <c r="C97" s="183">
        <v>4620221422</v>
      </c>
      <c r="D97" s="15" t="s">
        <v>109</v>
      </c>
      <c r="E97" s="133">
        <v>0</v>
      </c>
      <c r="F97" s="67">
        <v>0</v>
      </c>
      <c r="G97" s="38"/>
      <c r="H97" s="55"/>
    </row>
    <row r="98" spans="1:10" ht="33.75" x14ac:dyDescent="0.2">
      <c r="A98" s="100">
        <v>0</v>
      </c>
      <c r="B98" s="14" t="s">
        <v>17</v>
      </c>
      <c r="C98" s="183">
        <v>4620221432</v>
      </c>
      <c r="D98" s="15" t="s">
        <v>110</v>
      </c>
      <c r="E98" s="128">
        <v>23</v>
      </c>
      <c r="F98" s="86">
        <v>93</v>
      </c>
      <c r="G98" s="167" t="s">
        <v>1954</v>
      </c>
      <c r="H98" s="55"/>
    </row>
    <row r="99" spans="1:10" ht="33.75" x14ac:dyDescent="0.2">
      <c r="A99" s="66">
        <v>0</v>
      </c>
      <c r="B99" s="14" t="s">
        <v>17</v>
      </c>
      <c r="C99" s="183">
        <v>4620221432</v>
      </c>
      <c r="D99" s="15" t="s">
        <v>111</v>
      </c>
      <c r="E99" s="133">
        <v>0</v>
      </c>
      <c r="F99" s="67">
        <v>0</v>
      </c>
      <c r="G99" s="38"/>
      <c r="H99" s="55"/>
    </row>
    <row r="100" spans="1:10" ht="33.75" x14ac:dyDescent="0.2">
      <c r="A100" s="100">
        <v>0</v>
      </c>
      <c r="B100" s="14" t="s">
        <v>17</v>
      </c>
      <c r="C100" s="183">
        <v>4620221433</v>
      </c>
      <c r="D100" s="15" t="s">
        <v>112</v>
      </c>
      <c r="E100" s="128">
        <v>47</v>
      </c>
      <c r="F100" s="86">
        <v>97</v>
      </c>
      <c r="G100" s="167" t="s">
        <v>1954</v>
      </c>
      <c r="H100" s="55"/>
    </row>
    <row r="101" spans="1:10" ht="33.75" x14ac:dyDescent="0.2">
      <c r="A101" s="66">
        <v>0</v>
      </c>
      <c r="B101" s="14" t="s">
        <v>17</v>
      </c>
      <c r="C101" s="183">
        <v>4620221433</v>
      </c>
      <c r="D101" s="15" t="s">
        <v>113</v>
      </c>
      <c r="E101" s="133">
        <v>0</v>
      </c>
      <c r="F101" s="67">
        <v>0</v>
      </c>
      <c r="G101" s="38"/>
      <c r="H101" s="55"/>
    </row>
    <row r="102" spans="1:10" ht="33.75" x14ac:dyDescent="0.2">
      <c r="A102" s="100">
        <v>0</v>
      </c>
      <c r="B102" s="14" t="s">
        <v>17</v>
      </c>
      <c r="C102" s="183">
        <v>4620221438</v>
      </c>
      <c r="D102" s="15" t="s">
        <v>114</v>
      </c>
      <c r="E102" s="128">
        <v>60</v>
      </c>
      <c r="F102" s="86">
        <v>100</v>
      </c>
      <c r="G102" s="167" t="s">
        <v>1954</v>
      </c>
      <c r="H102" s="55"/>
    </row>
    <row r="103" spans="1:10" ht="33.75" x14ac:dyDescent="0.2">
      <c r="A103" s="66">
        <v>0</v>
      </c>
      <c r="B103" s="14" t="s">
        <v>17</v>
      </c>
      <c r="C103" s="183">
        <v>4620221438</v>
      </c>
      <c r="D103" s="15" t="s">
        <v>115</v>
      </c>
      <c r="E103" s="133">
        <v>0</v>
      </c>
      <c r="F103" s="67">
        <v>0</v>
      </c>
      <c r="G103" s="38"/>
      <c r="H103" s="55"/>
    </row>
    <row r="104" spans="1:10" ht="33.75" x14ac:dyDescent="0.2">
      <c r="A104" s="100">
        <v>0</v>
      </c>
      <c r="B104" s="14" t="s">
        <v>17</v>
      </c>
      <c r="C104" s="183">
        <v>4620221440</v>
      </c>
      <c r="D104" s="15" t="s">
        <v>116</v>
      </c>
      <c r="E104" s="128">
        <v>13.5</v>
      </c>
      <c r="F104" s="86">
        <v>93.5</v>
      </c>
      <c r="G104" s="167" t="s">
        <v>1954</v>
      </c>
      <c r="H104" s="55"/>
    </row>
    <row r="105" spans="1:10" ht="33.75" x14ac:dyDescent="0.2">
      <c r="A105" s="66">
        <v>0</v>
      </c>
      <c r="B105" s="14" t="s">
        <v>17</v>
      </c>
      <c r="C105" s="183">
        <v>4620221440</v>
      </c>
      <c r="D105" s="15" t="s">
        <v>117</v>
      </c>
      <c r="E105" s="133">
        <v>0</v>
      </c>
      <c r="F105" s="67">
        <v>0</v>
      </c>
      <c r="G105" s="38"/>
      <c r="H105" s="55"/>
    </row>
    <row r="106" spans="1:10" ht="22.5" x14ac:dyDescent="0.2">
      <c r="A106" s="104">
        <v>800</v>
      </c>
      <c r="B106" s="14" t="s">
        <v>17</v>
      </c>
      <c r="C106" s="184">
        <v>5620011505</v>
      </c>
      <c r="D106" s="99" t="s">
        <v>143</v>
      </c>
      <c r="E106" s="134">
        <v>850</v>
      </c>
      <c r="F106" s="105">
        <v>850</v>
      </c>
      <c r="G106" s="79"/>
      <c r="H106" s="55"/>
    </row>
    <row r="107" spans="1:10" ht="22.5" x14ac:dyDescent="0.2">
      <c r="A107" s="66">
        <v>0</v>
      </c>
      <c r="B107" s="14" t="s">
        <v>17</v>
      </c>
      <c r="C107" s="184">
        <v>5620011505</v>
      </c>
      <c r="D107" s="99" t="s">
        <v>144</v>
      </c>
      <c r="E107" s="133">
        <v>0</v>
      </c>
      <c r="F107" s="67">
        <v>0</v>
      </c>
      <c r="G107" s="38"/>
      <c r="H107" s="55"/>
    </row>
    <row r="108" spans="1:10" s="72" customFormat="1" ht="15" customHeight="1" x14ac:dyDescent="0.2">
      <c r="A108" s="76"/>
      <c r="B108" s="83"/>
      <c r="C108" s="114"/>
      <c r="D108" s="110"/>
      <c r="E108" s="76"/>
      <c r="F108" s="76"/>
      <c r="G108" s="76"/>
    </row>
    <row r="109" spans="1:10" s="72" customFormat="1" ht="10.5" customHeight="1" x14ac:dyDescent="0.2">
      <c r="A109" s="11"/>
      <c r="B109" s="111"/>
      <c r="C109" s="153"/>
      <c r="D109" s="111"/>
      <c r="E109" s="111"/>
      <c r="F109" s="111"/>
      <c r="G109" s="111"/>
    </row>
    <row r="110" spans="1:10" s="72" customFormat="1" ht="12" thickBot="1" x14ac:dyDescent="0.25">
      <c r="A110" s="11"/>
      <c r="B110" s="96"/>
      <c r="C110" s="97"/>
      <c r="D110" s="98"/>
      <c r="E110" s="23"/>
      <c r="F110" s="23"/>
      <c r="G110" s="78" t="s">
        <v>12</v>
      </c>
    </row>
    <row r="111" spans="1:10" s="72" customFormat="1" ht="29.25" customHeight="1" thickBot="1" x14ac:dyDescent="0.25">
      <c r="A111" s="200" t="s">
        <v>60</v>
      </c>
      <c r="B111" s="201" t="s">
        <v>16</v>
      </c>
      <c r="C111" s="202" t="s">
        <v>36</v>
      </c>
      <c r="D111" s="194" t="s">
        <v>11</v>
      </c>
      <c r="E111" s="197" t="s">
        <v>142</v>
      </c>
      <c r="F111" s="198" t="s">
        <v>59</v>
      </c>
      <c r="G111" s="193" t="s">
        <v>22</v>
      </c>
      <c r="I111" s="175"/>
      <c r="J111" s="175"/>
    </row>
    <row r="112" spans="1:10" s="72" customFormat="1" ht="15" customHeight="1" thickBot="1" x14ac:dyDescent="0.25">
      <c r="A112" s="178" t="s">
        <v>23</v>
      </c>
      <c r="B112" s="36" t="s">
        <v>17</v>
      </c>
      <c r="C112" s="35" t="s">
        <v>15</v>
      </c>
      <c r="D112" s="32" t="s">
        <v>19</v>
      </c>
      <c r="E112" s="112" t="s">
        <v>23</v>
      </c>
      <c r="F112" s="112" t="s">
        <v>23</v>
      </c>
      <c r="G112" s="31" t="s">
        <v>14</v>
      </c>
    </row>
    <row r="113" spans="1:8" ht="22.5" x14ac:dyDescent="0.2">
      <c r="A113" s="100">
        <v>30</v>
      </c>
      <c r="B113" s="14" t="s">
        <v>17</v>
      </c>
      <c r="C113" s="184">
        <v>5620021522</v>
      </c>
      <c r="D113" s="99" t="s">
        <v>72</v>
      </c>
      <c r="E113" s="128">
        <v>2900</v>
      </c>
      <c r="F113" s="86">
        <v>2900</v>
      </c>
      <c r="G113" s="79"/>
      <c r="H113" s="55"/>
    </row>
    <row r="114" spans="1:8" ht="22.5" x14ac:dyDescent="0.2">
      <c r="A114" s="66">
        <v>270</v>
      </c>
      <c r="B114" s="14" t="s">
        <v>17</v>
      </c>
      <c r="C114" s="184">
        <v>5620021522</v>
      </c>
      <c r="D114" s="99" t="s">
        <v>73</v>
      </c>
      <c r="E114" s="133">
        <v>0</v>
      </c>
      <c r="F114" s="67">
        <v>0</v>
      </c>
      <c r="G114" s="38"/>
      <c r="H114" s="55"/>
    </row>
    <row r="115" spans="1:8" ht="22.5" x14ac:dyDescent="0.2">
      <c r="A115" s="100">
        <v>600</v>
      </c>
      <c r="B115" s="14" t="s">
        <v>17</v>
      </c>
      <c r="C115" s="184">
        <v>5620041509</v>
      </c>
      <c r="D115" s="16" t="s">
        <v>42</v>
      </c>
      <c r="E115" s="128">
        <v>2424</v>
      </c>
      <c r="F115" s="86">
        <v>2424</v>
      </c>
      <c r="G115" s="121"/>
      <c r="H115" s="55"/>
    </row>
    <row r="116" spans="1:8" ht="22.5" x14ac:dyDescent="0.2">
      <c r="A116" s="66">
        <v>0</v>
      </c>
      <c r="B116" s="14" t="s">
        <v>17</v>
      </c>
      <c r="C116" s="184">
        <v>5620041509</v>
      </c>
      <c r="D116" s="16" t="s">
        <v>43</v>
      </c>
      <c r="E116" s="133">
        <v>0</v>
      </c>
      <c r="F116" s="67">
        <v>0</v>
      </c>
      <c r="G116" s="166"/>
      <c r="H116" s="55"/>
    </row>
    <row r="117" spans="1:8" ht="22.5" x14ac:dyDescent="0.2">
      <c r="A117" s="100">
        <v>1800</v>
      </c>
      <c r="B117" s="14" t="s">
        <v>17</v>
      </c>
      <c r="C117" s="184">
        <v>5620051502</v>
      </c>
      <c r="D117" s="16" t="s">
        <v>44</v>
      </c>
      <c r="E117" s="128">
        <v>50</v>
      </c>
      <c r="F117" s="86">
        <v>690</v>
      </c>
      <c r="G117" s="167" t="s">
        <v>1954</v>
      </c>
      <c r="H117" s="55"/>
    </row>
    <row r="118" spans="1:8" ht="22.5" x14ac:dyDescent="0.2">
      <c r="A118" s="66">
        <v>0</v>
      </c>
      <c r="B118" s="14" t="s">
        <v>17</v>
      </c>
      <c r="C118" s="184">
        <v>5620051502</v>
      </c>
      <c r="D118" s="16" t="s">
        <v>45</v>
      </c>
      <c r="E118" s="133">
        <v>0</v>
      </c>
      <c r="F118" s="67">
        <v>460</v>
      </c>
      <c r="G118" s="167" t="s">
        <v>1954</v>
      </c>
      <c r="H118" s="55"/>
    </row>
    <row r="119" spans="1:8" ht="22.5" x14ac:dyDescent="0.2">
      <c r="A119" s="104">
        <v>200</v>
      </c>
      <c r="B119" s="14" t="s">
        <v>17</v>
      </c>
      <c r="C119" s="184">
        <v>5620061501</v>
      </c>
      <c r="D119" s="16" t="s">
        <v>52</v>
      </c>
      <c r="E119" s="134">
        <v>1000</v>
      </c>
      <c r="F119" s="86">
        <v>1000</v>
      </c>
      <c r="G119" s="121"/>
      <c r="H119" s="55"/>
    </row>
    <row r="120" spans="1:8" ht="22.5" x14ac:dyDescent="0.2">
      <c r="A120" s="66">
        <v>0</v>
      </c>
      <c r="B120" s="14" t="s">
        <v>17</v>
      </c>
      <c r="C120" s="184">
        <v>5620061501</v>
      </c>
      <c r="D120" s="16" t="s">
        <v>53</v>
      </c>
      <c r="E120" s="133">
        <v>0</v>
      </c>
      <c r="F120" s="67">
        <v>0</v>
      </c>
      <c r="G120" s="121"/>
      <c r="H120" s="55"/>
    </row>
    <row r="121" spans="1:8" ht="22.5" x14ac:dyDescent="0.2">
      <c r="A121" s="100">
        <v>1800</v>
      </c>
      <c r="B121" s="14" t="s">
        <v>17</v>
      </c>
      <c r="C121" s="184">
        <v>5620061908</v>
      </c>
      <c r="D121" s="16" t="s">
        <v>46</v>
      </c>
      <c r="E121" s="128">
        <v>5420</v>
      </c>
      <c r="F121" s="86">
        <v>5420</v>
      </c>
      <c r="G121" s="121"/>
      <c r="H121" s="55"/>
    </row>
    <row r="122" spans="1:8" ht="22.5" x14ac:dyDescent="0.2">
      <c r="A122" s="66">
        <v>0</v>
      </c>
      <c r="B122" s="14" t="s">
        <v>17</v>
      </c>
      <c r="C122" s="184">
        <v>5620061908</v>
      </c>
      <c r="D122" s="16" t="s">
        <v>47</v>
      </c>
      <c r="E122" s="133">
        <v>0</v>
      </c>
      <c r="F122" s="67">
        <v>0</v>
      </c>
      <c r="G122" s="121"/>
      <c r="H122" s="55"/>
    </row>
    <row r="123" spans="1:8" ht="22.5" x14ac:dyDescent="0.2">
      <c r="A123" s="104">
        <v>500</v>
      </c>
      <c r="B123" s="14" t="s">
        <v>17</v>
      </c>
      <c r="C123" s="184">
        <v>5620071519</v>
      </c>
      <c r="D123" s="16" t="s">
        <v>54</v>
      </c>
      <c r="E123" s="134">
        <v>2240</v>
      </c>
      <c r="F123" s="86">
        <v>2240</v>
      </c>
      <c r="G123" s="121"/>
      <c r="H123" s="55"/>
    </row>
    <row r="124" spans="1:8" ht="22.5" x14ac:dyDescent="0.2">
      <c r="A124" s="66">
        <v>0</v>
      </c>
      <c r="B124" s="14" t="s">
        <v>17</v>
      </c>
      <c r="C124" s="184">
        <v>5620071519</v>
      </c>
      <c r="D124" s="16" t="s">
        <v>55</v>
      </c>
      <c r="E124" s="133">
        <v>0</v>
      </c>
      <c r="F124" s="67">
        <v>0</v>
      </c>
      <c r="G124" s="121"/>
      <c r="H124" s="55"/>
    </row>
    <row r="125" spans="1:8" ht="22.5" x14ac:dyDescent="0.2">
      <c r="A125" s="100">
        <v>0</v>
      </c>
      <c r="B125" s="14" t="s">
        <v>17</v>
      </c>
      <c r="C125" s="184">
        <v>5620081520</v>
      </c>
      <c r="D125" s="15" t="s">
        <v>122</v>
      </c>
      <c r="E125" s="128">
        <v>350</v>
      </c>
      <c r="F125" s="86">
        <v>350</v>
      </c>
      <c r="G125" s="165"/>
      <c r="H125" s="55"/>
    </row>
    <row r="126" spans="1:8" ht="22.5" x14ac:dyDescent="0.2">
      <c r="A126" s="66">
        <v>0</v>
      </c>
      <c r="B126" s="14" t="s">
        <v>17</v>
      </c>
      <c r="C126" s="184">
        <v>5620081520</v>
      </c>
      <c r="D126" s="15" t="s">
        <v>123</v>
      </c>
      <c r="E126" s="133">
        <v>0</v>
      </c>
      <c r="F126" s="67">
        <v>0</v>
      </c>
      <c r="G126" s="121"/>
      <c r="H126" s="55"/>
    </row>
    <row r="127" spans="1:8" ht="22.5" x14ac:dyDescent="0.2">
      <c r="A127" s="100">
        <v>0</v>
      </c>
      <c r="B127" s="14" t="s">
        <v>17</v>
      </c>
      <c r="C127" s="184">
        <v>5620091520</v>
      </c>
      <c r="D127" s="15" t="s">
        <v>124</v>
      </c>
      <c r="E127" s="128">
        <v>2700</v>
      </c>
      <c r="F127" s="86">
        <v>2700</v>
      </c>
      <c r="G127" s="165"/>
      <c r="H127" s="55"/>
    </row>
    <row r="128" spans="1:8" ht="22.5" x14ac:dyDescent="0.2">
      <c r="A128" s="66">
        <v>0</v>
      </c>
      <c r="B128" s="14" t="s">
        <v>17</v>
      </c>
      <c r="C128" s="184">
        <v>5620091520</v>
      </c>
      <c r="D128" s="15" t="s">
        <v>125</v>
      </c>
      <c r="E128" s="133">
        <v>0</v>
      </c>
      <c r="F128" s="67">
        <v>0</v>
      </c>
      <c r="G128" s="121"/>
      <c r="H128" s="55"/>
    </row>
    <row r="129" spans="1:10" ht="22.5" x14ac:dyDescent="0.2">
      <c r="A129" s="100">
        <v>0</v>
      </c>
      <c r="B129" s="14" t="s">
        <v>17</v>
      </c>
      <c r="C129" s="184">
        <v>5620101505</v>
      </c>
      <c r="D129" s="15" t="s">
        <v>118</v>
      </c>
      <c r="E129" s="128">
        <v>300</v>
      </c>
      <c r="F129" s="86">
        <v>950</v>
      </c>
      <c r="G129" s="167" t="s">
        <v>1954</v>
      </c>
      <c r="H129" s="55"/>
    </row>
    <row r="130" spans="1:10" ht="22.5" x14ac:dyDescent="0.2">
      <c r="A130" s="66">
        <v>0</v>
      </c>
      <c r="B130" s="14" t="s">
        <v>17</v>
      </c>
      <c r="C130" s="184">
        <v>5620101505</v>
      </c>
      <c r="D130" s="15" t="s">
        <v>119</v>
      </c>
      <c r="E130" s="133">
        <v>0</v>
      </c>
      <c r="F130" s="67">
        <v>0</v>
      </c>
      <c r="G130" s="38"/>
      <c r="H130" s="55"/>
    </row>
    <row r="131" spans="1:10" ht="22.5" x14ac:dyDescent="0.2">
      <c r="A131" s="100">
        <v>0</v>
      </c>
      <c r="B131" s="14" t="s">
        <v>17</v>
      </c>
      <c r="C131" s="177">
        <v>5620111505</v>
      </c>
      <c r="D131" s="15" t="s">
        <v>120</v>
      </c>
      <c r="E131" s="128">
        <v>150</v>
      </c>
      <c r="F131" s="86">
        <v>150</v>
      </c>
      <c r="G131" s="165"/>
      <c r="H131" s="55"/>
    </row>
    <row r="132" spans="1:10" ht="22.5" x14ac:dyDescent="0.2">
      <c r="A132" s="66">
        <v>0</v>
      </c>
      <c r="B132" s="14" t="s">
        <v>17</v>
      </c>
      <c r="C132" s="177">
        <v>5620111505</v>
      </c>
      <c r="D132" s="15" t="s">
        <v>121</v>
      </c>
      <c r="E132" s="133">
        <v>0</v>
      </c>
      <c r="F132" s="67">
        <v>0</v>
      </c>
      <c r="G132" s="121"/>
      <c r="H132" s="55"/>
    </row>
    <row r="133" spans="1:10" ht="23.25" customHeight="1" x14ac:dyDescent="0.2">
      <c r="A133" s="100">
        <v>2550</v>
      </c>
      <c r="B133" s="14" t="s">
        <v>17</v>
      </c>
      <c r="C133" s="184">
        <v>7620011705</v>
      </c>
      <c r="D133" s="99" t="s">
        <v>68</v>
      </c>
      <c r="E133" s="128">
        <v>3900</v>
      </c>
      <c r="F133" s="103">
        <v>500</v>
      </c>
      <c r="G133" s="167" t="s">
        <v>1954</v>
      </c>
      <c r="H133" s="55"/>
      <c r="I133" s="54"/>
      <c r="J133" s="54"/>
    </row>
    <row r="134" spans="1:10" ht="24" customHeight="1" x14ac:dyDescent="0.2">
      <c r="A134" s="135">
        <v>0</v>
      </c>
      <c r="B134" s="14" t="s">
        <v>17</v>
      </c>
      <c r="C134" s="184">
        <v>7620011705</v>
      </c>
      <c r="D134" s="99" t="s">
        <v>69</v>
      </c>
      <c r="E134" s="138">
        <v>0</v>
      </c>
      <c r="F134" s="179">
        <v>4500</v>
      </c>
      <c r="G134" s="167" t="s">
        <v>1954</v>
      </c>
      <c r="H134" s="55"/>
      <c r="I134" s="54"/>
      <c r="J134" s="54"/>
    </row>
    <row r="135" spans="1:10" ht="22.5" x14ac:dyDescent="0.2">
      <c r="A135" s="104">
        <v>2489.67</v>
      </c>
      <c r="B135" s="14" t="s">
        <v>17</v>
      </c>
      <c r="C135" s="184">
        <v>7620021702</v>
      </c>
      <c r="D135" s="99" t="s">
        <v>70</v>
      </c>
      <c r="E135" s="134">
        <v>4160</v>
      </c>
      <c r="F135" s="105">
        <v>4160</v>
      </c>
      <c r="G135" s="121"/>
      <c r="H135" s="55"/>
      <c r="I135" s="54"/>
      <c r="J135" s="54"/>
    </row>
    <row r="136" spans="1:10" ht="22.5" x14ac:dyDescent="0.2">
      <c r="A136" s="135">
        <v>0</v>
      </c>
      <c r="B136" s="57" t="s">
        <v>17</v>
      </c>
      <c r="C136" s="184">
        <v>7620021702</v>
      </c>
      <c r="D136" s="147" t="s">
        <v>71</v>
      </c>
      <c r="E136" s="138">
        <v>0</v>
      </c>
      <c r="F136" s="179">
        <v>0</v>
      </c>
      <c r="G136" s="166"/>
      <c r="H136" s="55"/>
      <c r="I136" s="54"/>
      <c r="J136" s="54"/>
    </row>
    <row r="137" spans="1:10" ht="22.5" x14ac:dyDescent="0.2">
      <c r="A137" s="106">
        <v>500</v>
      </c>
      <c r="B137" s="118" t="s">
        <v>17</v>
      </c>
      <c r="C137" s="184">
        <v>7620041701</v>
      </c>
      <c r="D137" s="16" t="s">
        <v>50</v>
      </c>
      <c r="E137" s="137">
        <v>1800</v>
      </c>
      <c r="F137" s="103">
        <v>1800</v>
      </c>
      <c r="G137" s="119"/>
      <c r="H137" s="55"/>
    </row>
    <row r="138" spans="1:10" ht="22.5" x14ac:dyDescent="0.2">
      <c r="A138" s="135">
        <v>0</v>
      </c>
      <c r="B138" s="118" t="s">
        <v>17</v>
      </c>
      <c r="C138" s="184">
        <v>7620041701</v>
      </c>
      <c r="D138" s="16" t="s">
        <v>51</v>
      </c>
      <c r="E138" s="138">
        <v>0</v>
      </c>
      <c r="F138" s="108">
        <v>0</v>
      </c>
      <c r="G138" s="180"/>
      <c r="H138" s="55"/>
    </row>
    <row r="139" spans="1:10" ht="22.5" x14ac:dyDescent="0.2">
      <c r="A139" s="163">
        <v>25000</v>
      </c>
      <c r="B139" s="14" t="s">
        <v>17</v>
      </c>
      <c r="C139" s="184">
        <v>14620020000</v>
      </c>
      <c r="D139" s="52" t="s">
        <v>56</v>
      </c>
      <c r="E139" s="141">
        <v>35000</v>
      </c>
      <c r="F139" s="140">
        <v>35000</v>
      </c>
      <c r="G139" s="188"/>
      <c r="H139" s="55"/>
      <c r="I139" s="72"/>
      <c r="J139" s="72"/>
    </row>
    <row r="140" spans="1:10" ht="23.25" thickBot="1" x14ac:dyDescent="0.25">
      <c r="A140" s="164">
        <v>0</v>
      </c>
      <c r="B140" s="81" t="s">
        <v>17</v>
      </c>
      <c r="C140" s="186">
        <v>14620020000</v>
      </c>
      <c r="D140" s="80" t="s">
        <v>57</v>
      </c>
      <c r="E140" s="142">
        <v>0</v>
      </c>
      <c r="F140" s="182">
        <v>0</v>
      </c>
      <c r="G140" s="189"/>
      <c r="H140" s="55"/>
      <c r="I140" s="72"/>
      <c r="J140" s="72"/>
    </row>
    <row r="141" spans="1:10" s="72" customFormat="1" x14ac:dyDescent="0.2">
      <c r="A141" s="76"/>
      <c r="B141" s="83"/>
      <c r="C141" s="114"/>
      <c r="D141" s="110"/>
      <c r="E141" s="76"/>
      <c r="F141" s="76"/>
      <c r="G141" s="76"/>
    </row>
    <row r="142" spans="1:10" s="72" customFormat="1" x14ac:dyDescent="0.2">
      <c r="A142" s="76"/>
      <c r="B142" s="83"/>
      <c r="C142" s="114"/>
      <c r="D142" s="110"/>
      <c r="E142" s="76"/>
      <c r="F142" s="76"/>
      <c r="G142" s="76"/>
    </row>
    <row r="143" spans="1:10" s="72" customFormat="1" x14ac:dyDescent="0.2">
      <c r="A143" s="76"/>
      <c r="B143" s="83"/>
      <c r="C143" s="114"/>
      <c r="D143" s="110"/>
      <c r="E143" s="76"/>
      <c r="F143" s="76"/>
      <c r="G143" s="76"/>
    </row>
    <row r="144" spans="1:10" s="72" customFormat="1" x14ac:dyDescent="0.2">
      <c r="A144" s="76"/>
      <c r="B144" s="83"/>
      <c r="C144" s="114"/>
      <c r="D144" s="110"/>
      <c r="E144" s="76"/>
      <c r="F144" s="76"/>
      <c r="G144" s="76"/>
      <c r="I144" s="11"/>
      <c r="J144" s="11"/>
    </row>
    <row r="145" spans="1:10" s="72" customFormat="1" x14ac:dyDescent="0.2">
      <c r="A145" s="76"/>
      <c r="B145" s="83"/>
      <c r="C145" s="114"/>
      <c r="D145" s="110"/>
      <c r="E145" s="76"/>
      <c r="F145" s="76"/>
      <c r="G145" s="76"/>
      <c r="I145" s="11"/>
      <c r="J145" s="11"/>
    </row>
    <row r="146" spans="1:10" s="72" customFormat="1" x14ac:dyDescent="0.2">
      <c r="A146" s="76"/>
      <c r="B146" s="83"/>
      <c r="C146" s="114"/>
      <c r="D146" s="110"/>
      <c r="E146" s="76"/>
      <c r="F146" s="76"/>
      <c r="G146" s="76"/>
      <c r="I146" s="11"/>
      <c r="J146" s="11"/>
    </row>
    <row r="147" spans="1:10" s="72" customFormat="1" x14ac:dyDescent="0.2">
      <c r="A147" s="76"/>
      <c r="B147" s="83"/>
      <c r="C147" s="114"/>
      <c r="D147" s="110"/>
      <c r="E147" s="76"/>
      <c r="F147" s="76"/>
      <c r="G147" s="76"/>
      <c r="I147" s="11"/>
      <c r="J147" s="11"/>
    </row>
    <row r="148" spans="1:10" s="54" customFormat="1" x14ac:dyDescent="0.2">
      <c r="A148" s="145"/>
      <c r="B148" s="83"/>
      <c r="C148" s="114"/>
      <c r="D148" s="84"/>
      <c r="E148" s="146"/>
      <c r="F148" s="145"/>
      <c r="G148" s="76"/>
      <c r="H148" s="72"/>
      <c r="I148" s="11"/>
      <c r="J148" s="11"/>
    </row>
    <row r="149" spans="1:10" s="54" customFormat="1" x14ac:dyDescent="0.2">
      <c r="C149" s="53"/>
      <c r="H149" s="72"/>
      <c r="I149" s="11"/>
      <c r="J149" s="11"/>
    </row>
    <row r="150" spans="1:10" s="54" customFormat="1" x14ac:dyDescent="0.2">
      <c r="C150" s="53"/>
      <c r="H150" s="72"/>
      <c r="I150" s="11"/>
      <c r="J150" s="11"/>
    </row>
    <row r="151" spans="1:10" s="54" customFormat="1" ht="11.25" customHeight="1" x14ac:dyDescent="0.2">
      <c r="C151" s="53"/>
      <c r="H151" s="72"/>
      <c r="I151" s="11"/>
      <c r="J151" s="11"/>
    </row>
    <row r="152" spans="1:10" s="54" customFormat="1" ht="19.5" customHeight="1" x14ac:dyDescent="0.2">
      <c r="C152" s="53"/>
      <c r="H152" s="72"/>
      <c r="I152" s="11"/>
      <c r="J152" s="11"/>
    </row>
    <row r="153" spans="1:10" s="54" customFormat="1" x14ac:dyDescent="0.2">
      <c r="C153" s="53"/>
      <c r="H153" s="72"/>
      <c r="I153" s="11"/>
      <c r="J153" s="11"/>
    </row>
    <row r="154" spans="1:10" x14ac:dyDescent="0.2">
      <c r="B154" s="11"/>
    </row>
    <row r="155" spans="1:10" x14ac:dyDescent="0.2">
      <c r="B155" s="11"/>
    </row>
    <row r="156" spans="1:10" x14ac:dyDescent="0.2">
      <c r="B156" s="11"/>
    </row>
    <row r="157" spans="1:10" s="55" customFormat="1" x14ac:dyDescent="0.2">
      <c r="A157" s="152"/>
      <c r="B157" s="83"/>
      <c r="C157" s="154"/>
      <c r="D157" s="110"/>
      <c r="E157" s="152"/>
      <c r="F157" s="156"/>
      <c r="G157" s="155"/>
      <c r="I157" s="11"/>
      <c r="J157" s="11"/>
    </row>
    <row r="158" spans="1:10" s="72" customFormat="1" x14ac:dyDescent="0.2">
      <c r="C158" s="71"/>
      <c r="I158" s="11"/>
      <c r="J158" s="11"/>
    </row>
    <row r="159" spans="1:10" s="72" customFormat="1" x14ac:dyDescent="0.2">
      <c r="C159" s="71"/>
      <c r="I159" s="11"/>
      <c r="J159" s="11"/>
    </row>
    <row r="160" spans="1:10" s="72" customFormat="1" ht="11.25" customHeight="1" x14ac:dyDescent="0.2">
      <c r="C160" s="71"/>
      <c r="I160" s="11"/>
      <c r="J160" s="11"/>
    </row>
    <row r="161" spans="2:10" s="72" customFormat="1" ht="20.25" customHeight="1" x14ac:dyDescent="0.2">
      <c r="C161" s="71"/>
      <c r="I161" s="11"/>
      <c r="J161" s="11"/>
    </row>
    <row r="162" spans="2:10" s="72" customFormat="1" x14ac:dyDescent="0.2">
      <c r="C162" s="71"/>
      <c r="I162" s="11"/>
      <c r="J162" s="11"/>
    </row>
    <row r="163" spans="2:10" x14ac:dyDescent="0.2">
      <c r="B163" s="11"/>
    </row>
    <row r="164" spans="2:10" x14ac:dyDescent="0.2">
      <c r="B164" s="11"/>
    </row>
    <row r="165" spans="2:10" x14ac:dyDescent="0.2">
      <c r="B165" s="11"/>
    </row>
    <row r="166" spans="2:10" x14ac:dyDescent="0.2">
      <c r="B166" s="11"/>
    </row>
    <row r="167" spans="2:10" x14ac:dyDescent="0.2">
      <c r="B167" s="11"/>
    </row>
    <row r="168" spans="2:10" x14ac:dyDescent="0.2">
      <c r="B168" s="11"/>
    </row>
    <row r="169" spans="2:10" x14ac:dyDescent="0.2">
      <c r="B169" s="11"/>
    </row>
    <row r="170" spans="2:10" x14ac:dyDescent="0.2">
      <c r="B170" s="11"/>
    </row>
    <row r="171" spans="2:10" x14ac:dyDescent="0.2">
      <c r="B171" s="11"/>
    </row>
    <row r="172" spans="2:10" x14ac:dyDescent="0.2">
      <c r="B172" s="11"/>
    </row>
    <row r="173" spans="2:10" x14ac:dyDescent="0.2">
      <c r="B173" s="11"/>
    </row>
    <row r="174" spans="2:10" x14ac:dyDescent="0.2">
      <c r="B174" s="11"/>
    </row>
    <row r="175" spans="2:10" x14ac:dyDescent="0.2">
      <c r="B175" s="11"/>
    </row>
    <row r="176" spans="2:10" x14ac:dyDescent="0.2">
      <c r="B176" s="11"/>
    </row>
    <row r="177" spans="2:7" x14ac:dyDescent="0.2">
      <c r="B177" s="83"/>
      <c r="C177" s="53"/>
      <c r="D177" s="110"/>
      <c r="E177" s="72"/>
      <c r="F177" s="72"/>
      <c r="G177" s="72"/>
    </row>
    <row r="178" spans="2:7" x14ac:dyDescent="0.2">
      <c r="D178" s="62"/>
    </row>
  </sheetData>
  <mergeCells count="7">
    <mergeCell ref="D7:D8"/>
    <mergeCell ref="E7:E8"/>
    <mergeCell ref="A1:G1"/>
    <mergeCell ref="A3:G3"/>
    <mergeCell ref="C5:E5"/>
    <mergeCell ref="B7:B8"/>
    <mergeCell ref="C7:C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fitToHeight="0" orientation="portrait" r:id="rId1"/>
  <headerFooter alignWithMargins="0"/>
  <rowBreaks count="3" manualBreakCount="3">
    <brk id="43" max="6" man="1"/>
    <brk id="77" max="6" man="1"/>
    <brk id="108" max="6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127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140625" style="11"/>
    <col min="2" max="2" width="3.5703125" style="12" customWidth="1"/>
    <col min="3" max="3" width="12.5703125" style="11" customWidth="1"/>
    <col min="4" max="4" width="49.5703125" style="11" customWidth="1"/>
    <col min="5" max="5" width="10.42578125" style="11" customWidth="1"/>
    <col min="6" max="6" width="10.28515625" style="11" customWidth="1"/>
    <col min="7" max="7" width="13.5703125" style="11" customWidth="1"/>
    <col min="8" max="16384" width="9.140625" style="11"/>
  </cols>
  <sheetData>
    <row r="1" spans="1:7" ht="18" customHeight="1" x14ac:dyDescent="0.25">
      <c r="A1" s="2935" t="s">
        <v>146</v>
      </c>
      <c r="B1" s="2935"/>
      <c r="C1" s="2935"/>
      <c r="D1" s="2935"/>
      <c r="E1" s="2935"/>
      <c r="F1" s="2935"/>
      <c r="G1" s="2935"/>
    </row>
    <row r="2" spans="1:7" ht="12.75" customHeight="1" x14ac:dyDescent="0.2">
      <c r="F2" s="55"/>
      <c r="G2" s="55"/>
    </row>
    <row r="3" spans="1:7" s="1" customFormat="1" ht="15.75" x14ac:dyDescent="0.25">
      <c r="A3" s="2981" t="s">
        <v>1475</v>
      </c>
      <c r="B3" s="2981"/>
      <c r="C3" s="2981"/>
      <c r="D3" s="2981"/>
      <c r="E3" s="2981"/>
      <c r="F3" s="2981"/>
      <c r="G3" s="2981"/>
    </row>
    <row r="4" spans="1:7" s="1" customFormat="1" ht="15.75" x14ac:dyDescent="0.25">
      <c r="B4" s="44"/>
      <c r="C4" s="44"/>
      <c r="D4" s="44"/>
      <c r="E4" s="44"/>
      <c r="F4" s="44"/>
      <c r="G4" s="44"/>
    </row>
    <row r="5" spans="1:7" s="4" customFormat="1" ht="15.75" customHeight="1" x14ac:dyDescent="0.2">
      <c r="B5" s="24"/>
      <c r="C5" s="3001" t="s">
        <v>61</v>
      </c>
      <c r="D5" s="3001"/>
      <c r="E5" s="3001"/>
      <c r="F5" s="37"/>
      <c r="G5" s="37"/>
    </row>
    <row r="6" spans="1:7" s="6" customFormat="1" ht="12" thickBot="1" x14ac:dyDescent="0.25">
      <c r="B6" s="5"/>
      <c r="C6" s="5"/>
      <c r="D6" s="5"/>
      <c r="E6" s="7" t="s">
        <v>12</v>
      </c>
      <c r="F6" s="78"/>
      <c r="G6" s="29"/>
    </row>
    <row r="7" spans="1:7" s="9" customFormat="1" ht="12.75" customHeight="1" x14ac:dyDescent="0.2">
      <c r="B7" s="3002"/>
      <c r="C7" s="3003" t="s">
        <v>0</v>
      </c>
      <c r="D7" s="3005" t="s">
        <v>1</v>
      </c>
      <c r="E7" s="3007" t="s">
        <v>62</v>
      </c>
      <c r="F7" s="124"/>
      <c r="G7" s="8"/>
    </row>
    <row r="8" spans="1:7" s="6" customFormat="1" ht="12.75" customHeight="1" thickBot="1" x14ac:dyDescent="0.25">
      <c r="B8" s="3002"/>
      <c r="C8" s="3004"/>
      <c r="D8" s="3006"/>
      <c r="E8" s="3008"/>
      <c r="F8" s="124"/>
      <c r="G8" s="77"/>
    </row>
    <row r="9" spans="1:7" s="6" customFormat="1" ht="12.75" customHeight="1" thickBot="1" x14ac:dyDescent="0.25">
      <c r="B9" s="45"/>
      <c r="C9" s="36" t="s">
        <v>2</v>
      </c>
      <c r="D9" s="32" t="s">
        <v>7</v>
      </c>
      <c r="E9" s="34">
        <f>SUM(E10:E14)</f>
        <v>350223.32</v>
      </c>
      <c r="F9" s="40"/>
      <c r="G9" s="77"/>
    </row>
    <row r="10" spans="1:7" s="13" customFormat="1" ht="12.75" customHeight="1" x14ac:dyDescent="0.2">
      <c r="B10" s="43"/>
      <c r="C10" s="220" t="s">
        <v>150</v>
      </c>
      <c r="D10" s="221" t="s">
        <v>151</v>
      </c>
      <c r="E10" s="246">
        <f>F20</f>
        <v>26388.7</v>
      </c>
      <c r="F10" s="42"/>
    </row>
    <row r="11" spans="1:7" s="13" customFormat="1" ht="12.75" customHeight="1" x14ac:dyDescent="0.2">
      <c r="B11" s="43"/>
      <c r="C11" s="46" t="s">
        <v>1476</v>
      </c>
      <c r="D11" s="22" t="s">
        <v>1477</v>
      </c>
      <c r="E11" s="226">
        <f>F48</f>
        <v>293544.42</v>
      </c>
      <c r="F11" s="42"/>
    </row>
    <row r="12" spans="1:7" s="13" customFormat="1" ht="12.75" customHeight="1" x14ac:dyDescent="0.2">
      <c r="B12" s="43"/>
      <c r="C12" s="1112" t="s">
        <v>3</v>
      </c>
      <c r="D12" s="1113" t="s">
        <v>6</v>
      </c>
      <c r="E12" s="656">
        <f>F86</f>
        <v>13400</v>
      </c>
      <c r="F12" s="653"/>
    </row>
    <row r="13" spans="1:7" s="13" customFormat="1" ht="12.75" customHeight="1" x14ac:dyDescent="0.2">
      <c r="B13" s="43"/>
      <c r="C13" s="47" t="s">
        <v>4</v>
      </c>
      <c r="D13" s="17" t="s">
        <v>8</v>
      </c>
      <c r="E13" s="61">
        <f>F101</f>
        <v>9500</v>
      </c>
      <c r="F13" s="123"/>
    </row>
    <row r="14" spans="1:7" s="13" customFormat="1" ht="12.75" customHeight="1" thickBot="1" x14ac:dyDescent="0.25">
      <c r="B14" s="43"/>
      <c r="C14" s="48" t="s">
        <v>1478</v>
      </c>
      <c r="D14" s="49" t="s">
        <v>1479</v>
      </c>
      <c r="E14" s="82">
        <f>F115</f>
        <v>7390.2</v>
      </c>
      <c r="F14" s="123"/>
    </row>
    <row r="15" spans="1:7" s="1" customFormat="1" ht="12.75" customHeight="1" x14ac:dyDescent="0.25">
      <c r="B15" s="3"/>
      <c r="C15" s="2"/>
      <c r="D15" s="2"/>
      <c r="E15" s="2"/>
      <c r="F15" s="228"/>
      <c r="G15" s="870"/>
    </row>
    <row r="16" spans="1:7" ht="12.75" customHeight="1" x14ac:dyDescent="0.2"/>
    <row r="17" spans="1:7" ht="18.75" customHeight="1" x14ac:dyDescent="0.2">
      <c r="B17" s="51" t="s">
        <v>1480</v>
      </c>
      <c r="C17" s="51"/>
      <c r="D17" s="51"/>
      <c r="E17" s="51"/>
      <c r="F17" s="51"/>
      <c r="G17" s="51"/>
    </row>
    <row r="18" spans="1:7" ht="12.75" customHeight="1" thickBot="1" x14ac:dyDescent="0.25">
      <c r="B18" s="5"/>
      <c r="C18" s="5"/>
      <c r="D18" s="5"/>
      <c r="E18" s="7"/>
      <c r="F18" s="7"/>
      <c r="G18" s="7" t="s">
        <v>12</v>
      </c>
    </row>
    <row r="19" spans="1:7" ht="40.5" customHeight="1" thickBot="1" x14ac:dyDescent="0.25">
      <c r="A19" s="200" t="s">
        <v>60</v>
      </c>
      <c r="B19" s="203" t="s">
        <v>16</v>
      </c>
      <c r="C19" s="204" t="s">
        <v>1481</v>
      </c>
      <c r="D19" s="194" t="s">
        <v>160</v>
      </c>
      <c r="E19" s="197" t="s">
        <v>142</v>
      </c>
      <c r="F19" s="198" t="s">
        <v>59</v>
      </c>
      <c r="G19" s="448" t="s">
        <v>22</v>
      </c>
    </row>
    <row r="20" spans="1:7" ht="15" customHeight="1" thickBot="1" x14ac:dyDescent="0.25">
      <c r="A20" s="1810">
        <f>A21+A32</f>
        <v>23996.960000000003</v>
      </c>
      <c r="B20" s="292" t="s">
        <v>17</v>
      </c>
      <c r="C20" s="293" t="s">
        <v>325</v>
      </c>
      <c r="D20" s="32" t="s">
        <v>19</v>
      </c>
      <c r="E20" s="1810">
        <f>E21+E32</f>
        <v>26388.7</v>
      </c>
      <c r="F20" s="1810">
        <f>F21+F32</f>
        <v>26388.7</v>
      </c>
      <c r="G20" s="31" t="s">
        <v>14</v>
      </c>
    </row>
    <row r="21" spans="1:7" ht="12.75" customHeight="1" x14ac:dyDescent="0.2">
      <c r="A21" s="447">
        <f>SUM(A22:A31)</f>
        <v>21389.960000000003</v>
      </c>
      <c r="B21" s="373" t="s">
        <v>652</v>
      </c>
      <c r="C21" s="374" t="s">
        <v>1482</v>
      </c>
      <c r="D21" s="1811" t="s">
        <v>1483</v>
      </c>
      <c r="E21" s="468">
        <f>SUM(E22:E31)</f>
        <v>23922.7</v>
      </c>
      <c r="F21" s="469">
        <f>SUM(F22:F31)</f>
        <v>23922.7</v>
      </c>
      <c r="G21" s="1812" t="s">
        <v>14</v>
      </c>
    </row>
    <row r="22" spans="1:7" ht="12.75" customHeight="1" x14ac:dyDescent="0.2">
      <c r="A22" s="1767">
        <v>12874.26</v>
      </c>
      <c r="B22" s="1958" t="s">
        <v>169</v>
      </c>
      <c r="C22" s="1813">
        <v>100110000</v>
      </c>
      <c r="D22" s="1814" t="s">
        <v>1484</v>
      </c>
      <c r="E22" s="1736">
        <v>15700</v>
      </c>
      <c r="F22" s="1740">
        <v>15700</v>
      </c>
      <c r="G22" s="27"/>
    </row>
    <row r="23" spans="1:7" ht="12.75" customHeight="1" x14ac:dyDescent="0.2">
      <c r="A23" s="1767">
        <v>2548.3200000000002</v>
      </c>
      <c r="B23" s="1958" t="s">
        <v>169</v>
      </c>
      <c r="C23" s="1813">
        <v>100120000</v>
      </c>
      <c r="D23" s="1814" t="s">
        <v>1485</v>
      </c>
      <c r="E23" s="1736">
        <v>800</v>
      </c>
      <c r="F23" s="1740">
        <v>800</v>
      </c>
      <c r="G23" s="27"/>
    </row>
    <row r="24" spans="1:7" ht="12.75" customHeight="1" x14ac:dyDescent="0.2">
      <c r="A24" s="1767">
        <v>1716.75</v>
      </c>
      <c r="B24" s="1958" t="s">
        <v>169</v>
      </c>
      <c r="C24" s="1813">
        <v>100130000</v>
      </c>
      <c r="D24" s="1814" t="s">
        <v>1486</v>
      </c>
      <c r="E24" s="1736">
        <v>2977</v>
      </c>
      <c r="F24" s="1740">
        <v>2977</v>
      </c>
      <c r="G24" s="27"/>
    </row>
    <row r="25" spans="1:7" ht="12.75" customHeight="1" x14ac:dyDescent="0.2">
      <c r="A25" s="1767">
        <v>1030.05</v>
      </c>
      <c r="B25" s="1958" t="s">
        <v>169</v>
      </c>
      <c r="C25" s="1813">
        <v>100140000</v>
      </c>
      <c r="D25" s="1814" t="s">
        <v>1487</v>
      </c>
      <c r="E25" s="1736">
        <v>1090</v>
      </c>
      <c r="F25" s="1740">
        <v>1090</v>
      </c>
      <c r="G25" s="27"/>
    </row>
    <row r="26" spans="1:7" ht="12.75" customHeight="1" x14ac:dyDescent="0.2">
      <c r="A26" s="1767">
        <v>114.45</v>
      </c>
      <c r="B26" s="1958" t="s">
        <v>169</v>
      </c>
      <c r="C26" s="1813">
        <v>100150000</v>
      </c>
      <c r="D26" s="1814" t="s">
        <v>1488</v>
      </c>
      <c r="E26" s="1736">
        <v>75</v>
      </c>
      <c r="F26" s="1740">
        <v>75</v>
      </c>
      <c r="G26" s="27"/>
    </row>
    <row r="27" spans="1:7" s="621" customFormat="1" ht="22.5" x14ac:dyDescent="0.2">
      <c r="A27" s="495">
        <v>54</v>
      </c>
      <c r="B27" s="1959" t="s">
        <v>169</v>
      </c>
      <c r="C27" s="1815">
        <v>100160000</v>
      </c>
      <c r="D27" s="1816" t="s">
        <v>1489</v>
      </c>
      <c r="E27" s="497">
        <v>54</v>
      </c>
      <c r="F27" s="498">
        <v>54</v>
      </c>
      <c r="G27" s="1817"/>
    </row>
    <row r="28" spans="1:7" ht="12.75" customHeight="1" x14ac:dyDescent="0.2">
      <c r="A28" s="1767">
        <v>5</v>
      </c>
      <c r="B28" s="1958" t="s">
        <v>169</v>
      </c>
      <c r="C28" s="1813">
        <v>100170000</v>
      </c>
      <c r="D28" s="1814" t="s">
        <v>1490</v>
      </c>
      <c r="E28" s="1736">
        <v>5</v>
      </c>
      <c r="F28" s="1740">
        <v>5</v>
      </c>
      <c r="G28" s="27"/>
    </row>
    <row r="29" spans="1:7" ht="12.75" customHeight="1" x14ac:dyDescent="0.2">
      <c r="A29" s="1767">
        <v>2506.6</v>
      </c>
      <c r="B29" s="1958" t="s">
        <v>169</v>
      </c>
      <c r="C29" s="1813">
        <v>100180000</v>
      </c>
      <c r="D29" s="1814" t="s">
        <v>1491</v>
      </c>
      <c r="E29" s="1736">
        <v>2648</v>
      </c>
      <c r="F29" s="1740">
        <v>2648</v>
      </c>
      <c r="G29" s="27"/>
    </row>
    <row r="30" spans="1:7" ht="12.75" customHeight="1" x14ac:dyDescent="0.2">
      <c r="A30" s="1767">
        <v>466.83</v>
      </c>
      <c r="B30" s="1958" t="s">
        <v>169</v>
      </c>
      <c r="C30" s="1813">
        <v>100190000</v>
      </c>
      <c r="D30" s="1814" t="s">
        <v>1492</v>
      </c>
      <c r="E30" s="1736">
        <v>500</v>
      </c>
      <c r="F30" s="1740">
        <v>500</v>
      </c>
      <c r="G30" s="27"/>
    </row>
    <row r="31" spans="1:7" ht="12.75" customHeight="1" x14ac:dyDescent="0.2">
      <c r="A31" s="1671">
        <v>73.7</v>
      </c>
      <c r="B31" s="1806" t="s">
        <v>169</v>
      </c>
      <c r="C31" s="1818">
        <v>100200000</v>
      </c>
      <c r="D31" s="1819" t="s">
        <v>1493</v>
      </c>
      <c r="E31" s="614">
        <v>73.7</v>
      </c>
      <c r="F31" s="1674">
        <v>73.7</v>
      </c>
      <c r="G31" s="27"/>
    </row>
    <row r="32" spans="1:7" ht="12.75" customHeight="1" x14ac:dyDescent="0.2">
      <c r="A32" s="68">
        <f>SUM(A33:A43)</f>
        <v>2607</v>
      </c>
      <c r="B32" s="1960" t="s">
        <v>652</v>
      </c>
      <c r="C32" s="1820" t="s">
        <v>1482</v>
      </c>
      <c r="D32" s="1821" t="s">
        <v>1494</v>
      </c>
      <c r="E32" s="129">
        <f>SUM(E33:E43)</f>
        <v>2466</v>
      </c>
      <c r="F32" s="69">
        <f>SUM(F33:F43)</f>
        <v>2466</v>
      </c>
      <c r="G32" s="1822" t="s">
        <v>14</v>
      </c>
    </row>
    <row r="33" spans="1:7" ht="12.75" customHeight="1" x14ac:dyDescent="0.2">
      <c r="A33" s="1671">
        <f>120+20</f>
        <v>140</v>
      </c>
      <c r="B33" s="1806" t="s">
        <v>1495</v>
      </c>
      <c r="C33" s="1818">
        <v>100000000</v>
      </c>
      <c r="D33" s="1823" t="s">
        <v>1496</v>
      </c>
      <c r="E33" s="614">
        <v>140</v>
      </c>
      <c r="F33" s="1674">
        <v>140</v>
      </c>
      <c r="G33" s="27"/>
    </row>
    <row r="34" spans="1:7" ht="12.75" customHeight="1" x14ac:dyDescent="0.2">
      <c r="A34" s="1671">
        <v>300</v>
      </c>
      <c r="B34" s="1806" t="s">
        <v>1495</v>
      </c>
      <c r="C34" s="1818">
        <v>100000000</v>
      </c>
      <c r="D34" s="1823" t="s">
        <v>1497</v>
      </c>
      <c r="E34" s="614">
        <v>300</v>
      </c>
      <c r="F34" s="1674">
        <v>300</v>
      </c>
      <c r="G34" s="27"/>
    </row>
    <row r="35" spans="1:7" ht="12.75" customHeight="1" x14ac:dyDescent="0.2">
      <c r="A35" s="1671">
        <v>220</v>
      </c>
      <c r="B35" s="1806" t="s">
        <v>1495</v>
      </c>
      <c r="C35" s="1818">
        <v>100000000</v>
      </c>
      <c r="D35" s="1823" t="s">
        <v>1498</v>
      </c>
      <c r="E35" s="614">
        <f>10+210</f>
        <v>220</v>
      </c>
      <c r="F35" s="1674">
        <v>220</v>
      </c>
      <c r="G35" s="27"/>
    </row>
    <row r="36" spans="1:7" ht="12.75" customHeight="1" x14ac:dyDescent="0.2">
      <c r="A36" s="1671">
        <v>650</v>
      </c>
      <c r="B36" s="1806" t="s">
        <v>1495</v>
      </c>
      <c r="C36" s="1818">
        <v>100000000</v>
      </c>
      <c r="D36" s="1823" t="s">
        <v>1499</v>
      </c>
      <c r="E36" s="614">
        <v>500</v>
      </c>
      <c r="F36" s="1674">
        <v>500</v>
      </c>
      <c r="G36" s="27"/>
    </row>
    <row r="37" spans="1:7" ht="12.75" customHeight="1" x14ac:dyDescent="0.2">
      <c r="A37" s="1671">
        <v>200</v>
      </c>
      <c r="B37" s="1806" t="s">
        <v>1495</v>
      </c>
      <c r="C37" s="1818">
        <v>100000000</v>
      </c>
      <c r="D37" s="1823" t="s">
        <v>1500</v>
      </c>
      <c r="E37" s="614">
        <v>100</v>
      </c>
      <c r="F37" s="1674">
        <v>100</v>
      </c>
      <c r="G37" s="27"/>
    </row>
    <row r="38" spans="1:7" ht="12.75" customHeight="1" x14ac:dyDescent="0.2">
      <c r="A38" s="1671">
        <v>150</v>
      </c>
      <c r="B38" s="1806" t="s">
        <v>1495</v>
      </c>
      <c r="C38" s="1818">
        <v>100000000</v>
      </c>
      <c r="D38" s="1823" t="s">
        <v>1501</v>
      </c>
      <c r="E38" s="614">
        <v>250</v>
      </c>
      <c r="F38" s="1674">
        <v>250</v>
      </c>
      <c r="G38" s="27"/>
    </row>
    <row r="39" spans="1:7" ht="12.75" customHeight="1" x14ac:dyDescent="0.2">
      <c r="A39" s="1671">
        <v>105</v>
      </c>
      <c r="B39" s="1806" t="s">
        <v>1495</v>
      </c>
      <c r="C39" s="1818">
        <v>100000000</v>
      </c>
      <c r="D39" s="1823" t="s">
        <v>1502</v>
      </c>
      <c r="E39" s="614">
        <f>100+20+5</f>
        <v>125</v>
      </c>
      <c r="F39" s="1674">
        <v>125</v>
      </c>
      <c r="G39" s="27"/>
    </row>
    <row r="40" spans="1:7" ht="12.75" customHeight="1" x14ac:dyDescent="0.2">
      <c r="A40" s="1671">
        <v>400</v>
      </c>
      <c r="B40" s="1806" t="s">
        <v>1495</v>
      </c>
      <c r="C40" s="1818">
        <v>100000000</v>
      </c>
      <c r="D40" s="1823" t="s">
        <v>1503</v>
      </c>
      <c r="E40" s="614">
        <v>400</v>
      </c>
      <c r="F40" s="1674">
        <v>400</v>
      </c>
      <c r="G40" s="27"/>
    </row>
    <row r="41" spans="1:7" ht="12.75" customHeight="1" x14ac:dyDescent="0.2">
      <c r="A41" s="1671">
        <v>300</v>
      </c>
      <c r="B41" s="1806" t="s">
        <v>1495</v>
      </c>
      <c r="C41" s="1818">
        <v>100000000</v>
      </c>
      <c r="D41" s="1823" t="s">
        <v>1504</v>
      </c>
      <c r="E41" s="614">
        <v>300</v>
      </c>
      <c r="F41" s="1674">
        <v>300</v>
      </c>
      <c r="G41" s="27"/>
    </row>
    <row r="42" spans="1:7" ht="12.75" customHeight="1" x14ac:dyDescent="0.2">
      <c r="A42" s="1671">
        <v>42</v>
      </c>
      <c r="B42" s="1806" t="s">
        <v>1495</v>
      </c>
      <c r="C42" s="1818">
        <v>100000000</v>
      </c>
      <c r="D42" s="1823" t="s">
        <v>1505</v>
      </c>
      <c r="E42" s="614">
        <f>30+7+5</f>
        <v>42</v>
      </c>
      <c r="F42" s="1674">
        <v>42</v>
      </c>
      <c r="G42" s="27"/>
    </row>
    <row r="43" spans="1:7" ht="12.75" customHeight="1" thickBot="1" x14ac:dyDescent="0.25">
      <c r="A43" s="1768">
        <v>100</v>
      </c>
      <c r="B43" s="1824" t="s">
        <v>1495</v>
      </c>
      <c r="C43" s="1818">
        <v>9100000000</v>
      </c>
      <c r="D43" s="1825" t="s">
        <v>1506</v>
      </c>
      <c r="E43" s="1741">
        <v>89</v>
      </c>
      <c r="F43" s="70">
        <v>89</v>
      </c>
      <c r="G43" s="757"/>
    </row>
    <row r="44" spans="1:7" x14ac:dyDescent="0.2">
      <c r="B44" s="1826"/>
      <c r="C44" s="1827"/>
      <c r="D44" s="1827"/>
      <c r="E44" s="1827"/>
      <c r="F44" s="1827"/>
      <c r="G44" s="1827"/>
    </row>
    <row r="45" spans="1:7" ht="18.75" customHeight="1" x14ac:dyDescent="0.2">
      <c r="B45" s="51" t="s">
        <v>1507</v>
      </c>
      <c r="C45" s="51"/>
      <c r="D45" s="51"/>
      <c r="E45" s="51"/>
      <c r="F45" s="51"/>
      <c r="G45" s="51"/>
    </row>
    <row r="46" spans="1:7" ht="12" thickBot="1" x14ac:dyDescent="0.25">
      <c r="B46" s="5"/>
      <c r="C46" s="5"/>
      <c r="D46" s="5"/>
      <c r="E46" s="7"/>
      <c r="F46" s="7"/>
      <c r="G46" s="7" t="s">
        <v>12</v>
      </c>
    </row>
    <row r="47" spans="1:7" ht="18.75" thickBot="1" x14ac:dyDescent="0.25">
      <c r="A47" s="200" t="s">
        <v>60</v>
      </c>
      <c r="B47" s="203" t="s">
        <v>16</v>
      </c>
      <c r="C47" s="204" t="s">
        <v>1508</v>
      </c>
      <c r="D47" s="199" t="s">
        <v>1509</v>
      </c>
      <c r="E47" s="197" t="s">
        <v>142</v>
      </c>
      <c r="F47" s="198" t="s">
        <v>59</v>
      </c>
      <c r="G47" s="193" t="s">
        <v>22</v>
      </c>
    </row>
    <row r="48" spans="1:7" ht="16.5" customHeight="1" thickBot="1" x14ac:dyDescent="0.25">
      <c r="A48" s="1828">
        <f>A49+A57+A81</f>
        <v>258091.53</v>
      </c>
      <c r="B48" s="1829" t="s">
        <v>324</v>
      </c>
      <c r="C48" s="1830" t="s">
        <v>325</v>
      </c>
      <c r="D48" s="391" t="s">
        <v>1510</v>
      </c>
      <c r="E48" s="1828">
        <f>E49+E57+E81</f>
        <v>293544.42</v>
      </c>
      <c r="F48" s="1828">
        <f>F49+F57+F81</f>
        <v>293544.42</v>
      </c>
      <c r="G48" s="1567" t="s">
        <v>14</v>
      </c>
    </row>
    <row r="49" spans="1:7" s="507" customFormat="1" ht="13.5" customHeight="1" x14ac:dyDescent="0.2">
      <c r="A49" s="2620">
        <f>SUM(A50:A56)</f>
        <v>212751.78</v>
      </c>
      <c r="B49" s="2621" t="s">
        <v>18</v>
      </c>
      <c r="C49" s="1001" t="s">
        <v>14</v>
      </c>
      <c r="D49" s="2622" t="s">
        <v>1511</v>
      </c>
      <c r="E49" s="2623">
        <f>SUM(E50:E56)</f>
        <v>251529.46</v>
      </c>
      <c r="F49" s="2624">
        <f>SUM(F50:F56)</f>
        <v>251529.46</v>
      </c>
      <c r="G49" s="2625" t="s">
        <v>14</v>
      </c>
    </row>
    <row r="50" spans="1:7" ht="12" customHeight="1" x14ac:dyDescent="0.2">
      <c r="A50" s="1836">
        <f>157124.24-705</f>
        <v>156419.24</v>
      </c>
      <c r="B50" s="1955" t="s">
        <v>169</v>
      </c>
      <c r="C50" s="1837">
        <v>1515000000</v>
      </c>
      <c r="D50" s="415" t="s">
        <v>1512</v>
      </c>
      <c r="E50" s="1838">
        <v>183745.34</v>
      </c>
      <c r="F50" s="1839">
        <v>175245.34</v>
      </c>
      <c r="G50" s="1817"/>
    </row>
    <row r="51" spans="1:7" ht="12" customHeight="1" x14ac:dyDescent="0.2">
      <c r="A51" s="1840">
        <v>300</v>
      </c>
      <c r="B51" s="1955" t="s">
        <v>169</v>
      </c>
      <c r="C51" s="1837">
        <v>1515000000</v>
      </c>
      <c r="D51" s="415" t="s">
        <v>1513</v>
      </c>
      <c r="E51" s="1838">
        <v>300</v>
      </c>
      <c r="F51" s="1839">
        <v>300</v>
      </c>
      <c r="G51" s="1817"/>
    </row>
    <row r="52" spans="1:7" ht="12" customHeight="1" x14ac:dyDescent="0.2">
      <c r="A52" s="1840">
        <v>1450</v>
      </c>
      <c r="B52" s="1955" t="s">
        <v>169</v>
      </c>
      <c r="C52" s="1837">
        <v>1515000000</v>
      </c>
      <c r="D52" s="415" t="s">
        <v>1514</v>
      </c>
      <c r="E52" s="1838">
        <v>1450</v>
      </c>
      <c r="F52" s="1839">
        <v>1450</v>
      </c>
      <c r="G52" s="1817"/>
    </row>
    <row r="53" spans="1:7" ht="12" customHeight="1" x14ac:dyDescent="0.2">
      <c r="A53" s="1840">
        <f>700-50</f>
        <v>650</v>
      </c>
      <c r="B53" s="1955" t="s">
        <v>169</v>
      </c>
      <c r="C53" s="1837">
        <v>1515000000</v>
      </c>
      <c r="D53" s="415" t="s">
        <v>1515</v>
      </c>
      <c r="E53" s="1838">
        <v>700</v>
      </c>
      <c r="F53" s="1839">
        <v>700</v>
      </c>
      <c r="G53" s="1817"/>
    </row>
    <row r="54" spans="1:7" ht="12" customHeight="1" x14ac:dyDescent="0.2">
      <c r="A54" s="1840">
        <f>39281.06+14141.18+755.3-176.25-63.45-5.3</f>
        <v>53932.54</v>
      </c>
      <c r="B54" s="1955" t="s">
        <v>169</v>
      </c>
      <c r="C54" s="1837">
        <v>1515000000</v>
      </c>
      <c r="D54" s="1841" t="s">
        <v>1516</v>
      </c>
      <c r="E54" s="1838">
        <v>65334.12</v>
      </c>
      <c r="F54" s="1839">
        <v>62334.12</v>
      </c>
      <c r="G54" s="1817"/>
    </row>
    <row r="55" spans="1:7" ht="12" customHeight="1" x14ac:dyDescent="0.2">
      <c r="A55" s="2842">
        <v>0</v>
      </c>
      <c r="B55" s="1954" t="s">
        <v>169</v>
      </c>
      <c r="C55" s="1837">
        <v>1515000000</v>
      </c>
      <c r="D55" s="415" t="s">
        <v>1967</v>
      </c>
      <c r="E55" s="2843"/>
      <c r="F55" s="2844">
        <v>8500</v>
      </c>
      <c r="G55" s="1859"/>
    </row>
    <row r="56" spans="1:7" ht="12" customHeight="1" x14ac:dyDescent="0.2">
      <c r="A56" s="1840">
        <v>0</v>
      </c>
      <c r="B56" s="1955" t="s">
        <v>169</v>
      </c>
      <c r="C56" s="1837">
        <v>1515000000</v>
      </c>
      <c r="D56" s="1841" t="s">
        <v>1968</v>
      </c>
      <c r="E56" s="1838"/>
      <c r="F56" s="1839">
        <v>3000</v>
      </c>
      <c r="G56" s="1817"/>
    </row>
    <row r="57" spans="1:7" x14ac:dyDescent="0.2">
      <c r="A57" s="1842">
        <f>SUM(A58:A80)</f>
        <v>42839.75</v>
      </c>
      <c r="B57" s="1957" t="s">
        <v>18</v>
      </c>
      <c r="C57" s="1843" t="s">
        <v>14</v>
      </c>
      <c r="D57" s="1844" t="s">
        <v>1517</v>
      </c>
      <c r="E57" s="1845">
        <f>SUM(E58:E80)</f>
        <v>42014.96</v>
      </c>
      <c r="F57" s="1846">
        <f>SUM(F58:F80)</f>
        <v>42014.96</v>
      </c>
      <c r="G57" s="1847" t="s">
        <v>14</v>
      </c>
    </row>
    <row r="58" spans="1:7" ht="12" customHeight="1" x14ac:dyDescent="0.2">
      <c r="A58" s="1848">
        <f>100+10</f>
        <v>110</v>
      </c>
      <c r="B58" s="1955" t="s">
        <v>169</v>
      </c>
      <c r="C58" s="1837">
        <v>1515000000</v>
      </c>
      <c r="D58" s="415" t="s">
        <v>1518</v>
      </c>
      <c r="E58" s="1849">
        <f>100+10</f>
        <v>110</v>
      </c>
      <c r="F58" s="1839">
        <v>110</v>
      </c>
      <c r="G58" s="1817"/>
    </row>
    <row r="59" spans="1:7" ht="12" customHeight="1" x14ac:dyDescent="0.2">
      <c r="A59" s="1848">
        <f>1500-500</f>
        <v>1000</v>
      </c>
      <c r="B59" s="1955" t="s">
        <v>169</v>
      </c>
      <c r="C59" s="1837">
        <v>1515000000</v>
      </c>
      <c r="D59" s="415" t="s">
        <v>1519</v>
      </c>
      <c r="E59" s="1849">
        <v>1000</v>
      </c>
      <c r="F59" s="1839">
        <v>1500</v>
      </c>
      <c r="G59" s="1817"/>
    </row>
    <row r="60" spans="1:7" ht="12" customHeight="1" x14ac:dyDescent="0.2">
      <c r="A60" s="1848">
        <f>573-2</f>
        <v>571</v>
      </c>
      <c r="B60" s="1955" t="s">
        <v>169</v>
      </c>
      <c r="C60" s="1850" t="s">
        <v>1520</v>
      </c>
      <c r="D60" s="415" t="s">
        <v>1496</v>
      </c>
      <c r="E60" s="1849">
        <v>500</v>
      </c>
      <c r="F60" s="1839">
        <v>600</v>
      </c>
      <c r="G60" s="1817"/>
    </row>
    <row r="61" spans="1:7" ht="12" customHeight="1" x14ac:dyDescent="0.2">
      <c r="A61" s="1848">
        <f>4485.75-60-300</f>
        <v>4125.75</v>
      </c>
      <c r="B61" s="1955" t="s">
        <v>169</v>
      </c>
      <c r="C61" s="1850" t="s">
        <v>1520</v>
      </c>
      <c r="D61" s="415" t="s">
        <v>1498</v>
      </c>
      <c r="E61" s="1849">
        <f>30+4000</f>
        <v>4030</v>
      </c>
      <c r="F61" s="1839">
        <v>4100</v>
      </c>
      <c r="G61" s="1817"/>
    </row>
    <row r="62" spans="1:7" ht="12" customHeight="1" x14ac:dyDescent="0.2">
      <c r="A62" s="1848">
        <f>800+5600+10+6700+20</f>
        <v>13130</v>
      </c>
      <c r="B62" s="1955" t="s">
        <v>169</v>
      </c>
      <c r="C62" s="1837">
        <v>1515000000</v>
      </c>
      <c r="D62" s="415" t="s">
        <v>1521</v>
      </c>
      <c r="E62" s="1849">
        <f>900+5230+6700</f>
        <v>12830</v>
      </c>
      <c r="F62" s="1839">
        <v>10750</v>
      </c>
      <c r="G62" s="1817"/>
    </row>
    <row r="63" spans="1:7" ht="12" customHeight="1" x14ac:dyDescent="0.2">
      <c r="A63" s="1851">
        <v>1000</v>
      </c>
      <c r="B63" s="1955" t="s">
        <v>169</v>
      </c>
      <c r="C63" s="1837">
        <v>1515000000</v>
      </c>
      <c r="D63" s="415" t="s">
        <v>1522</v>
      </c>
      <c r="E63" s="1852">
        <v>1100</v>
      </c>
      <c r="F63" s="1853">
        <v>1500</v>
      </c>
      <c r="G63" s="1817"/>
    </row>
    <row r="64" spans="1:7" ht="12" customHeight="1" x14ac:dyDescent="0.2">
      <c r="A64" s="1848">
        <f>1030-30</f>
        <v>1000</v>
      </c>
      <c r="B64" s="1955" t="s">
        <v>169</v>
      </c>
      <c r="C64" s="1837">
        <v>1515000000</v>
      </c>
      <c r="D64" s="415" t="s">
        <v>1523</v>
      </c>
      <c r="E64" s="1849">
        <f>530+500+35</f>
        <v>1065</v>
      </c>
      <c r="F64" s="1839">
        <v>1000</v>
      </c>
      <c r="G64" s="1817"/>
    </row>
    <row r="65" spans="1:7" ht="12" customHeight="1" x14ac:dyDescent="0.2">
      <c r="A65" s="1854">
        <f>1305-300</f>
        <v>1005</v>
      </c>
      <c r="B65" s="1954" t="s">
        <v>169</v>
      </c>
      <c r="C65" s="1855">
        <v>1515000000</v>
      </c>
      <c r="D65" s="1856" t="s">
        <v>1501</v>
      </c>
      <c r="E65" s="1857">
        <v>1305</v>
      </c>
      <c r="F65" s="1858">
        <v>1300</v>
      </c>
      <c r="G65" s="1859"/>
    </row>
    <row r="66" spans="1:7" ht="12" customHeight="1" x14ac:dyDescent="0.2">
      <c r="A66" s="1851">
        <f>130-80</f>
        <v>50</v>
      </c>
      <c r="B66" s="1955" t="s">
        <v>169</v>
      </c>
      <c r="C66" s="1855">
        <v>1515000000</v>
      </c>
      <c r="D66" s="415" t="s">
        <v>1524</v>
      </c>
      <c r="E66" s="1852">
        <v>145</v>
      </c>
      <c r="F66" s="1853">
        <v>50</v>
      </c>
      <c r="G66" s="1817"/>
    </row>
    <row r="67" spans="1:7" ht="12" customHeight="1" x14ac:dyDescent="0.2">
      <c r="A67" s="1848">
        <v>20</v>
      </c>
      <c r="B67" s="1955" t="s">
        <v>169</v>
      </c>
      <c r="C67" s="1855">
        <v>1515000000</v>
      </c>
      <c r="D67" s="415" t="s">
        <v>1525</v>
      </c>
      <c r="E67" s="1849">
        <v>20</v>
      </c>
      <c r="F67" s="1839">
        <v>220</v>
      </c>
      <c r="G67" s="1817"/>
    </row>
    <row r="68" spans="1:7" s="72" customFormat="1" x14ac:dyDescent="0.2">
      <c r="A68" s="2857"/>
      <c r="B68" s="2854"/>
      <c r="C68" s="2855"/>
      <c r="D68" s="2856"/>
      <c r="E68" s="2857"/>
      <c r="F68" s="2857"/>
      <c r="G68" s="2858"/>
    </row>
    <row r="69" spans="1:7" ht="12" thickBot="1" x14ac:dyDescent="0.25">
      <c r="B69" s="5"/>
      <c r="C69" s="5"/>
      <c r="D69" s="5"/>
      <c r="E69" s="7"/>
      <c r="F69" s="7"/>
      <c r="G69" s="7" t="s">
        <v>12</v>
      </c>
    </row>
    <row r="70" spans="1:7" ht="18.75" thickBot="1" x14ac:dyDescent="0.25">
      <c r="A70" s="445" t="s">
        <v>60</v>
      </c>
      <c r="B70" s="2859" t="s">
        <v>16</v>
      </c>
      <c r="C70" s="2860" t="s">
        <v>1508</v>
      </c>
      <c r="D70" s="2439" t="s">
        <v>1509</v>
      </c>
      <c r="E70" s="2602" t="s">
        <v>142</v>
      </c>
      <c r="F70" s="2603" t="s">
        <v>59</v>
      </c>
      <c r="G70" s="2861" t="s">
        <v>22</v>
      </c>
    </row>
    <row r="71" spans="1:7" x14ac:dyDescent="0.2">
      <c r="A71" s="2862" t="s">
        <v>1927</v>
      </c>
      <c r="B71" s="1957" t="s">
        <v>18</v>
      </c>
      <c r="C71" s="1843" t="s">
        <v>14</v>
      </c>
      <c r="D71" s="1844" t="s">
        <v>1517</v>
      </c>
      <c r="E71" s="2863" t="s">
        <v>23</v>
      </c>
      <c r="F71" s="2864" t="s">
        <v>23</v>
      </c>
      <c r="G71" s="1847" t="s">
        <v>14</v>
      </c>
    </row>
    <row r="72" spans="1:7" x14ac:dyDescent="0.2">
      <c r="A72" s="1854">
        <f>9175+10-75-4000-5-100</f>
        <v>5005</v>
      </c>
      <c r="B72" s="1954" t="s">
        <v>169</v>
      </c>
      <c r="C72" s="2853">
        <v>1515000000</v>
      </c>
      <c r="D72" s="1856" t="s">
        <v>1526</v>
      </c>
      <c r="E72" s="1857">
        <f>8500+575+10+20</f>
        <v>9105</v>
      </c>
      <c r="F72" s="1858">
        <v>5000</v>
      </c>
      <c r="G72" s="1859"/>
    </row>
    <row r="73" spans="1:7" ht="11.25" customHeight="1" x14ac:dyDescent="0.2">
      <c r="A73" s="1851">
        <v>2371</v>
      </c>
      <c r="B73" s="1955" t="s">
        <v>169</v>
      </c>
      <c r="C73" s="1850" t="s">
        <v>1520</v>
      </c>
      <c r="D73" s="415" t="s">
        <v>1527</v>
      </c>
      <c r="E73" s="1852">
        <f>2100+374.96</f>
        <v>2474.96</v>
      </c>
      <c r="F73" s="1853">
        <v>2379.96</v>
      </c>
      <c r="G73" s="1817"/>
    </row>
    <row r="74" spans="1:7" x14ac:dyDescent="0.2">
      <c r="A74" s="1851">
        <f>6200-600-600</f>
        <v>5000</v>
      </c>
      <c r="B74" s="1955" t="s">
        <v>169</v>
      </c>
      <c r="C74" s="1837">
        <v>1515000000</v>
      </c>
      <c r="D74" s="415" t="s">
        <v>1503</v>
      </c>
      <c r="E74" s="1852">
        <f>4700+200</f>
        <v>4900</v>
      </c>
      <c r="F74" s="1853">
        <v>5000</v>
      </c>
      <c r="G74" s="1817"/>
    </row>
    <row r="75" spans="1:7" x14ac:dyDescent="0.2">
      <c r="A75" s="1851">
        <v>1900</v>
      </c>
      <c r="B75" s="1955" t="s">
        <v>169</v>
      </c>
      <c r="C75" s="1860" t="s">
        <v>1528</v>
      </c>
      <c r="D75" s="415" t="s">
        <v>1529</v>
      </c>
      <c r="E75" s="1852">
        <v>1900</v>
      </c>
      <c r="F75" s="1853">
        <v>1900</v>
      </c>
      <c r="G75" s="1817"/>
    </row>
    <row r="76" spans="1:7" ht="12" customHeight="1" x14ac:dyDescent="0.2">
      <c r="A76" s="1851">
        <f>250-3</f>
        <v>247</v>
      </c>
      <c r="B76" s="1955" t="s">
        <v>169</v>
      </c>
      <c r="C76" s="1860" t="s">
        <v>1520</v>
      </c>
      <c r="D76" s="415" t="s">
        <v>1530</v>
      </c>
      <c r="E76" s="1852">
        <v>250</v>
      </c>
      <c r="F76" s="1853">
        <v>250</v>
      </c>
      <c r="G76" s="1817"/>
    </row>
    <row r="77" spans="1:7" x14ac:dyDescent="0.2">
      <c r="A77" s="1851">
        <v>250</v>
      </c>
      <c r="B77" s="1955" t="s">
        <v>169</v>
      </c>
      <c r="C77" s="1855">
        <v>1515000000</v>
      </c>
      <c r="D77" s="415" t="s">
        <v>1531</v>
      </c>
      <c r="E77" s="1852">
        <v>350</v>
      </c>
      <c r="F77" s="1853">
        <v>280</v>
      </c>
      <c r="G77" s="1817"/>
    </row>
    <row r="78" spans="1:7" ht="22.5" x14ac:dyDescent="0.2">
      <c r="A78" s="1851">
        <f>0+20+40+10+25+5-40-5</f>
        <v>55</v>
      </c>
      <c r="B78" s="1955" t="s">
        <v>169</v>
      </c>
      <c r="C78" s="1855">
        <v>1515000000</v>
      </c>
      <c r="D78" s="1861" t="s">
        <v>1532</v>
      </c>
      <c r="E78" s="1852">
        <f>20+10+25+10</f>
        <v>65</v>
      </c>
      <c r="F78" s="1853">
        <v>75</v>
      </c>
      <c r="G78" s="1862"/>
    </row>
    <row r="79" spans="1:7" x14ac:dyDescent="0.2">
      <c r="A79" s="1863">
        <f>2+60+800+30+300+80+75+600+3+5+40+5</f>
        <v>2000</v>
      </c>
      <c r="B79" s="1956" t="s">
        <v>169</v>
      </c>
      <c r="C79" s="1855">
        <v>8015000000</v>
      </c>
      <c r="D79" s="1864" t="s">
        <v>1533</v>
      </c>
      <c r="E79" s="1865">
        <v>865</v>
      </c>
      <c r="F79" s="1866">
        <v>2000</v>
      </c>
      <c r="G79" s="1867"/>
    </row>
    <row r="80" spans="1:7" x14ac:dyDescent="0.2">
      <c r="A80" s="1848">
        <v>4000</v>
      </c>
      <c r="B80" s="1955" t="s">
        <v>169</v>
      </c>
      <c r="C80" s="1855">
        <v>9015000000</v>
      </c>
      <c r="D80" s="415" t="s">
        <v>1506</v>
      </c>
      <c r="E80" s="1849"/>
      <c r="F80" s="1839">
        <v>4000</v>
      </c>
      <c r="G80" s="1817"/>
    </row>
    <row r="81" spans="1:7" ht="12" thickBot="1" x14ac:dyDescent="0.25">
      <c r="A81" s="2865">
        <v>2500</v>
      </c>
      <c r="B81" s="2866" t="s">
        <v>18</v>
      </c>
      <c r="C81" s="2867" t="s">
        <v>14</v>
      </c>
      <c r="D81" s="2868" t="s">
        <v>1665</v>
      </c>
      <c r="E81" s="2869">
        <v>0</v>
      </c>
      <c r="F81" s="2870">
        <v>0</v>
      </c>
      <c r="G81" s="2871" t="s">
        <v>1956</v>
      </c>
    </row>
    <row r="83" spans="1:7" ht="18.75" customHeight="1" x14ac:dyDescent="0.2">
      <c r="B83" s="51" t="s">
        <v>1535</v>
      </c>
      <c r="C83" s="51"/>
      <c r="D83" s="51"/>
      <c r="E83" s="51"/>
      <c r="F83" s="51"/>
      <c r="G83" s="51"/>
    </row>
    <row r="84" spans="1:7" ht="12" thickBot="1" x14ac:dyDescent="0.25">
      <c r="B84" s="5"/>
      <c r="C84" s="5"/>
      <c r="D84" s="5"/>
      <c r="E84" s="23"/>
      <c r="F84" s="23"/>
      <c r="G84" s="78" t="s">
        <v>12</v>
      </c>
    </row>
    <row r="85" spans="1:7" ht="38.25" customHeight="1" thickBot="1" x14ac:dyDescent="0.25">
      <c r="A85" s="200" t="s">
        <v>60</v>
      </c>
      <c r="B85" s="201" t="s">
        <v>16</v>
      </c>
      <c r="C85" s="204" t="s">
        <v>1536</v>
      </c>
      <c r="D85" s="199" t="s">
        <v>20</v>
      </c>
      <c r="E85" s="197" t="s">
        <v>142</v>
      </c>
      <c r="F85" s="198" t="s">
        <v>59</v>
      </c>
      <c r="G85" s="193" t="s">
        <v>22</v>
      </c>
    </row>
    <row r="86" spans="1:7" ht="15" customHeight="1" thickBot="1" x14ac:dyDescent="0.25">
      <c r="A86" s="34">
        <f>A87</f>
        <v>12400</v>
      </c>
      <c r="B86" s="36" t="s">
        <v>17</v>
      </c>
      <c r="C86" s="35" t="s">
        <v>325</v>
      </c>
      <c r="D86" s="33" t="s">
        <v>19</v>
      </c>
      <c r="E86" s="34">
        <f>E87</f>
        <v>13400</v>
      </c>
      <c r="F86" s="446">
        <f>SUM(F87)</f>
        <v>13400</v>
      </c>
      <c r="G86" s="294" t="s">
        <v>14</v>
      </c>
    </row>
    <row r="87" spans="1:7" s="507" customFormat="1" x14ac:dyDescent="0.2">
      <c r="A87" s="1831">
        <f>SUM(A88:A95)</f>
        <v>12400</v>
      </c>
      <c r="B87" s="1870" t="s">
        <v>18</v>
      </c>
      <c r="C87" s="1832" t="s">
        <v>14</v>
      </c>
      <c r="D87" s="1833" t="s">
        <v>1537</v>
      </c>
      <c r="E87" s="1834">
        <f>SUM(E88:E95)</f>
        <v>13400</v>
      </c>
      <c r="F87" s="1871">
        <f>SUM(F88:F95)</f>
        <v>13400</v>
      </c>
      <c r="G87" s="1872"/>
    </row>
    <row r="88" spans="1:7" s="507" customFormat="1" x14ac:dyDescent="0.2">
      <c r="A88" s="1873">
        <v>2500</v>
      </c>
      <c r="B88" s="1874" t="s">
        <v>169</v>
      </c>
      <c r="C88" s="1855" t="s">
        <v>1528</v>
      </c>
      <c r="D88" s="1875" t="s">
        <v>1538</v>
      </c>
      <c r="E88" s="1876">
        <f>1000+250</f>
        <v>1250</v>
      </c>
      <c r="F88" s="1877">
        <v>800</v>
      </c>
      <c r="G88" s="1878"/>
    </row>
    <row r="89" spans="1:7" s="507" customFormat="1" x14ac:dyDescent="0.2">
      <c r="A89" s="1873">
        <v>200</v>
      </c>
      <c r="B89" s="1874" t="s">
        <v>169</v>
      </c>
      <c r="C89" s="1860" t="s">
        <v>1528</v>
      </c>
      <c r="D89" s="1879" t="s">
        <v>1539</v>
      </c>
      <c r="E89" s="1876">
        <f>200+150</f>
        <v>350</v>
      </c>
      <c r="F89" s="1877">
        <v>800</v>
      </c>
      <c r="G89" s="1878"/>
    </row>
    <row r="90" spans="1:7" s="507" customFormat="1" x14ac:dyDescent="0.2">
      <c r="A90" s="1880">
        <v>1000</v>
      </c>
      <c r="B90" s="1881" t="s">
        <v>169</v>
      </c>
      <c r="C90" s="1860" t="s">
        <v>1528</v>
      </c>
      <c r="D90" s="1882" t="s">
        <v>1540</v>
      </c>
      <c r="E90" s="263">
        <v>1000</v>
      </c>
      <c r="F90" s="1883">
        <v>1000</v>
      </c>
      <c r="G90" s="1884"/>
    </row>
    <row r="91" spans="1:7" s="507" customFormat="1" x14ac:dyDescent="0.2">
      <c r="A91" s="1880">
        <v>3500</v>
      </c>
      <c r="B91" s="1881" t="s">
        <v>169</v>
      </c>
      <c r="C91" s="1860" t="s">
        <v>1528</v>
      </c>
      <c r="D91" s="1882" t="s">
        <v>1541</v>
      </c>
      <c r="E91" s="263">
        <v>3500</v>
      </c>
      <c r="F91" s="1883">
        <v>3500</v>
      </c>
      <c r="G91" s="1884"/>
    </row>
    <row r="92" spans="1:7" s="507" customFormat="1" x14ac:dyDescent="0.2">
      <c r="A92" s="1880">
        <v>4000</v>
      </c>
      <c r="B92" s="1881" t="s">
        <v>169</v>
      </c>
      <c r="C92" s="1860" t="s">
        <v>1528</v>
      </c>
      <c r="D92" s="1882" t="s">
        <v>1542</v>
      </c>
      <c r="E92" s="263">
        <v>5000</v>
      </c>
      <c r="F92" s="1883">
        <v>5000</v>
      </c>
      <c r="G92" s="1884"/>
    </row>
    <row r="93" spans="1:7" s="507" customFormat="1" x14ac:dyDescent="0.2">
      <c r="A93" s="1880">
        <v>200</v>
      </c>
      <c r="B93" s="1881" t="s">
        <v>169</v>
      </c>
      <c r="C93" s="1860" t="s">
        <v>1528</v>
      </c>
      <c r="D93" s="1882" t="s">
        <v>1523</v>
      </c>
      <c r="E93" s="263">
        <v>200</v>
      </c>
      <c r="F93" s="1883">
        <v>200</v>
      </c>
      <c r="G93" s="1884"/>
    </row>
    <row r="94" spans="1:7" s="507" customFormat="1" x14ac:dyDescent="0.2">
      <c r="A94" s="1880">
        <v>1000</v>
      </c>
      <c r="B94" s="1881" t="s">
        <v>169</v>
      </c>
      <c r="C94" s="1860" t="s">
        <v>1528</v>
      </c>
      <c r="D94" s="1882" t="s">
        <v>1534</v>
      </c>
      <c r="E94" s="263">
        <f>1000+100</f>
        <v>1100</v>
      </c>
      <c r="F94" s="1883">
        <v>1100</v>
      </c>
      <c r="G94" s="1884"/>
    </row>
    <row r="95" spans="1:7" s="507" customFormat="1" ht="12" thickBot="1" x14ac:dyDescent="0.25">
      <c r="A95" s="1885">
        <v>0</v>
      </c>
      <c r="B95" s="1886" t="s">
        <v>169</v>
      </c>
      <c r="C95" s="1887" t="s">
        <v>1528</v>
      </c>
      <c r="D95" s="1888" t="s">
        <v>1503</v>
      </c>
      <c r="E95" s="1889">
        <v>1000</v>
      </c>
      <c r="F95" s="1890">
        <v>1000</v>
      </c>
      <c r="G95" s="1891"/>
    </row>
    <row r="98" spans="1:7" ht="18.75" customHeight="1" x14ac:dyDescent="0.2">
      <c r="B98" s="51" t="s">
        <v>1543</v>
      </c>
      <c r="C98" s="51"/>
      <c r="D98" s="51"/>
      <c r="E98" s="51"/>
      <c r="F98" s="51"/>
      <c r="G98" s="51"/>
    </row>
    <row r="99" spans="1:7" ht="12" thickBot="1" x14ac:dyDescent="0.25">
      <c r="B99" s="5"/>
      <c r="C99" s="5"/>
      <c r="D99" s="5"/>
      <c r="E99" s="7"/>
      <c r="F99" s="7"/>
      <c r="G99" s="7" t="s">
        <v>12</v>
      </c>
    </row>
    <row r="100" spans="1:7" ht="39.75" customHeight="1" thickBot="1" x14ac:dyDescent="0.25">
      <c r="A100" s="200" t="s">
        <v>60</v>
      </c>
      <c r="B100" s="203" t="s">
        <v>16</v>
      </c>
      <c r="C100" s="204" t="s">
        <v>1544</v>
      </c>
      <c r="D100" s="199" t="s">
        <v>21</v>
      </c>
      <c r="E100" s="197" t="s">
        <v>142</v>
      </c>
      <c r="F100" s="198" t="s">
        <v>59</v>
      </c>
      <c r="G100" s="448" t="s">
        <v>22</v>
      </c>
    </row>
    <row r="101" spans="1:7" s="507" customFormat="1" ht="15" customHeight="1" thickBot="1" x14ac:dyDescent="0.25">
      <c r="A101" s="34">
        <f>SUM(A102:A104)</f>
        <v>4000</v>
      </c>
      <c r="B101" s="292" t="s">
        <v>17</v>
      </c>
      <c r="C101" s="293" t="s">
        <v>325</v>
      </c>
      <c r="D101" s="33" t="s">
        <v>19</v>
      </c>
      <c r="E101" s="207">
        <f>E102</f>
        <v>9500</v>
      </c>
      <c r="F101" s="34">
        <f>F102</f>
        <v>9500</v>
      </c>
      <c r="G101" s="233" t="s">
        <v>14</v>
      </c>
    </row>
    <row r="102" spans="1:7" s="623" customFormat="1" x14ac:dyDescent="0.2">
      <c r="A102" s="1831"/>
      <c r="B102" s="1952" t="s">
        <v>17</v>
      </c>
      <c r="C102" s="1892" t="s">
        <v>14</v>
      </c>
      <c r="D102" s="1893" t="s">
        <v>10</v>
      </c>
      <c r="E102" s="1834">
        <f>SUM(E103:E109)</f>
        <v>9500</v>
      </c>
      <c r="F102" s="1835">
        <f>SUM(F103:F109)</f>
        <v>9500</v>
      </c>
      <c r="G102" s="1894" t="s">
        <v>14</v>
      </c>
    </row>
    <row r="103" spans="1:7" s="507" customFormat="1" ht="12" customHeight="1" x14ac:dyDescent="0.2">
      <c r="A103" s="1848">
        <v>500</v>
      </c>
      <c r="B103" s="1953" t="s">
        <v>17</v>
      </c>
      <c r="C103" s="1855">
        <v>1590020000</v>
      </c>
      <c r="D103" s="1895" t="s">
        <v>1545</v>
      </c>
      <c r="E103" s="1849">
        <v>700</v>
      </c>
      <c r="F103" s="1839">
        <v>700</v>
      </c>
      <c r="G103" s="1896"/>
    </row>
    <row r="104" spans="1:7" s="507" customFormat="1" ht="12" customHeight="1" x14ac:dyDescent="0.2">
      <c r="A104" s="1848">
        <v>3500</v>
      </c>
      <c r="B104" s="1953" t="s">
        <v>17</v>
      </c>
      <c r="C104" s="1855">
        <v>1590030000</v>
      </c>
      <c r="D104" s="1895" t="s">
        <v>1546</v>
      </c>
      <c r="E104" s="1849">
        <f>2500+3500</f>
        <v>6000</v>
      </c>
      <c r="F104" s="1839">
        <v>6000</v>
      </c>
      <c r="G104" s="1896"/>
    </row>
    <row r="105" spans="1:7" s="507" customFormat="1" ht="12" customHeight="1" x14ac:dyDescent="0.2">
      <c r="A105" s="1848">
        <v>0</v>
      </c>
      <c r="B105" s="1953" t="s">
        <v>17</v>
      </c>
      <c r="C105" s="1855">
        <v>1590040000</v>
      </c>
      <c r="D105" s="1897" t="s">
        <v>1547</v>
      </c>
      <c r="E105" s="1849">
        <v>300</v>
      </c>
      <c r="F105" s="1839">
        <v>300</v>
      </c>
      <c r="G105" s="1896"/>
    </row>
    <row r="106" spans="1:7" s="507" customFormat="1" ht="12" customHeight="1" x14ac:dyDescent="0.2">
      <c r="A106" s="1848">
        <v>0</v>
      </c>
      <c r="B106" s="1953" t="s">
        <v>17</v>
      </c>
      <c r="C106" s="1855">
        <v>1590190000</v>
      </c>
      <c r="D106" s="1897" t="s">
        <v>1548</v>
      </c>
      <c r="E106" s="1849">
        <v>1000</v>
      </c>
      <c r="F106" s="1839">
        <v>1000</v>
      </c>
      <c r="G106" s="1896"/>
    </row>
    <row r="107" spans="1:7" s="507" customFormat="1" ht="12" customHeight="1" x14ac:dyDescent="0.2">
      <c r="A107" s="1848">
        <v>0</v>
      </c>
      <c r="B107" s="1953" t="s">
        <v>17</v>
      </c>
      <c r="C107" s="1855">
        <v>1590200000</v>
      </c>
      <c r="D107" s="1897" t="s">
        <v>1549</v>
      </c>
      <c r="E107" s="1849">
        <v>500</v>
      </c>
      <c r="F107" s="1839">
        <v>500</v>
      </c>
      <c r="G107" s="1896"/>
    </row>
    <row r="108" spans="1:7" s="507" customFormat="1" ht="12" customHeight="1" x14ac:dyDescent="0.2">
      <c r="A108" s="1848">
        <v>0</v>
      </c>
      <c r="B108" s="1953" t="s">
        <v>17</v>
      </c>
      <c r="C108" s="1855">
        <v>1590210000</v>
      </c>
      <c r="D108" s="1897" t="s">
        <v>1957</v>
      </c>
      <c r="E108" s="1849">
        <v>500</v>
      </c>
      <c r="F108" s="1839">
        <v>500</v>
      </c>
      <c r="G108" s="1896"/>
    </row>
    <row r="109" spans="1:7" s="507" customFormat="1" ht="12" customHeight="1" thickBot="1" x14ac:dyDescent="0.25">
      <c r="A109" s="1898">
        <v>0</v>
      </c>
      <c r="B109" s="1899" t="s">
        <v>17</v>
      </c>
      <c r="C109" s="1868">
        <v>1590220000</v>
      </c>
      <c r="D109" s="1900" t="s">
        <v>1550</v>
      </c>
      <c r="E109" s="1869">
        <v>500</v>
      </c>
      <c r="F109" s="1901">
        <v>500</v>
      </c>
      <c r="G109" s="1902"/>
    </row>
    <row r="110" spans="1:7" s="507" customFormat="1" x14ac:dyDescent="0.2">
      <c r="B110" s="506"/>
    </row>
    <row r="111" spans="1:7" s="507" customFormat="1" x14ac:dyDescent="0.2">
      <c r="B111" s="506"/>
    </row>
    <row r="112" spans="1:7" ht="18.75" customHeight="1" x14ac:dyDescent="0.25">
      <c r="B112" s="385" t="s">
        <v>1551</v>
      </c>
      <c r="C112" s="385"/>
      <c r="D112" s="385"/>
      <c r="E112" s="385"/>
      <c r="F112" s="385"/>
      <c r="G112" s="385"/>
    </row>
    <row r="113" spans="1:7" ht="12" thickBot="1" x14ac:dyDescent="0.25">
      <c r="B113" s="1575"/>
      <c r="C113" s="1575"/>
      <c r="D113" s="1575"/>
      <c r="E113" s="1576"/>
      <c r="F113" s="1576"/>
      <c r="G113" s="1903" t="s">
        <v>754</v>
      </c>
    </row>
    <row r="114" spans="1:7" ht="41.25" customHeight="1" thickBot="1" x14ac:dyDescent="0.25">
      <c r="A114" s="2676" t="s">
        <v>60</v>
      </c>
      <c r="B114" s="1949" t="s">
        <v>13</v>
      </c>
      <c r="C114" s="1950" t="s">
        <v>1552</v>
      </c>
      <c r="D114" s="1951" t="s">
        <v>1553</v>
      </c>
      <c r="E114" s="2675" t="s">
        <v>142</v>
      </c>
      <c r="F114" s="2674" t="s">
        <v>59</v>
      </c>
      <c r="G114" s="193" t="s">
        <v>22</v>
      </c>
    </row>
    <row r="115" spans="1:7" s="507" customFormat="1" ht="15" customHeight="1" thickBot="1" x14ac:dyDescent="0.25">
      <c r="A115" s="1904">
        <f>SUM(A116:A125)</f>
        <v>6207.75</v>
      </c>
      <c r="B115" s="2730" t="s">
        <v>324</v>
      </c>
      <c r="C115" s="1905" t="s">
        <v>325</v>
      </c>
      <c r="D115" s="1906" t="s">
        <v>1554</v>
      </c>
      <c r="E115" s="1904">
        <v>7390.2</v>
      </c>
      <c r="F115" s="1904">
        <f>SUM(F116:F125)</f>
        <v>7390.2</v>
      </c>
      <c r="G115" s="1907" t="s">
        <v>14</v>
      </c>
    </row>
    <row r="116" spans="1:7" s="507" customFormat="1" ht="12" customHeight="1" x14ac:dyDescent="0.2">
      <c r="A116" s="2727">
        <v>2237.75</v>
      </c>
      <c r="B116" s="2731" t="s">
        <v>169</v>
      </c>
      <c r="C116" s="1908">
        <v>81000000</v>
      </c>
      <c r="D116" s="1909" t="s">
        <v>1555</v>
      </c>
      <c r="E116" s="1910">
        <v>2600.1999999999998</v>
      </c>
      <c r="F116" s="1911">
        <v>2600.1999999999998</v>
      </c>
      <c r="G116" s="1192"/>
    </row>
    <row r="117" spans="1:7" s="507" customFormat="1" ht="12" customHeight="1" x14ac:dyDescent="0.2">
      <c r="A117" s="2728">
        <v>350</v>
      </c>
      <c r="B117" s="2732" t="s">
        <v>169</v>
      </c>
      <c r="C117" s="1912">
        <v>82000000</v>
      </c>
      <c r="D117" s="1913" t="s">
        <v>1556</v>
      </c>
      <c r="E117" s="1914">
        <v>400</v>
      </c>
      <c r="F117" s="1915">
        <v>400</v>
      </c>
      <c r="G117" s="26"/>
    </row>
    <row r="118" spans="1:7" s="507" customFormat="1" ht="12" customHeight="1" x14ac:dyDescent="0.2">
      <c r="A118" s="2728">
        <v>2150</v>
      </c>
      <c r="B118" s="2732" t="s">
        <v>169</v>
      </c>
      <c r="C118" s="1912">
        <v>83000000</v>
      </c>
      <c r="D118" s="1913" t="s">
        <v>1557</v>
      </c>
      <c r="E118" s="1914">
        <v>2500</v>
      </c>
      <c r="F118" s="1915">
        <v>2500</v>
      </c>
      <c r="G118" s="26"/>
    </row>
    <row r="119" spans="1:7" s="507" customFormat="1" ht="12" customHeight="1" x14ac:dyDescent="0.2">
      <c r="A119" s="2728">
        <v>1000</v>
      </c>
      <c r="B119" s="2732" t="s">
        <v>169</v>
      </c>
      <c r="C119" s="1912">
        <v>84000000</v>
      </c>
      <c r="D119" s="2733" t="s">
        <v>1558</v>
      </c>
      <c r="E119" s="1914">
        <v>1100</v>
      </c>
      <c r="F119" s="1915">
        <v>1100</v>
      </c>
      <c r="G119" s="26"/>
    </row>
    <row r="120" spans="1:7" s="507" customFormat="1" ht="12" customHeight="1" x14ac:dyDescent="0.2">
      <c r="A120" s="2728">
        <v>100</v>
      </c>
      <c r="B120" s="2732" t="s">
        <v>169</v>
      </c>
      <c r="C120" s="1916">
        <v>86000000</v>
      </c>
      <c r="D120" s="1913" t="s">
        <v>1559</v>
      </c>
      <c r="E120" s="1914">
        <v>150</v>
      </c>
      <c r="F120" s="1915">
        <v>150</v>
      </c>
      <c r="G120" s="26"/>
    </row>
    <row r="121" spans="1:7" s="507" customFormat="1" ht="12" customHeight="1" x14ac:dyDescent="0.2">
      <c r="A121" s="2728">
        <v>250</v>
      </c>
      <c r="B121" s="2732" t="s">
        <v>169</v>
      </c>
      <c r="C121" s="1916">
        <v>87000000</v>
      </c>
      <c r="D121" s="1913" t="s">
        <v>1560</v>
      </c>
      <c r="E121" s="1914">
        <v>480</v>
      </c>
      <c r="F121" s="1915">
        <v>480</v>
      </c>
      <c r="G121" s="26"/>
    </row>
    <row r="122" spans="1:7" s="507" customFormat="1" ht="12" customHeight="1" x14ac:dyDescent="0.2">
      <c r="A122" s="2728">
        <v>100</v>
      </c>
      <c r="B122" s="2732" t="s">
        <v>169</v>
      </c>
      <c r="C122" s="1916">
        <v>88000000</v>
      </c>
      <c r="D122" s="1913" t="s">
        <v>1561</v>
      </c>
      <c r="E122" s="1914">
        <v>100</v>
      </c>
      <c r="F122" s="1915">
        <v>100</v>
      </c>
      <c r="G122" s="26"/>
    </row>
    <row r="123" spans="1:7" s="507" customFormat="1" ht="12" customHeight="1" x14ac:dyDescent="0.2">
      <c r="A123" s="2728">
        <v>10</v>
      </c>
      <c r="B123" s="2732" t="s">
        <v>169</v>
      </c>
      <c r="C123" s="1912">
        <v>89000000</v>
      </c>
      <c r="D123" s="1913" t="s">
        <v>1562</v>
      </c>
      <c r="E123" s="1914">
        <v>50</v>
      </c>
      <c r="F123" s="1915">
        <v>50</v>
      </c>
      <c r="G123" s="26"/>
    </row>
    <row r="124" spans="1:7" s="507" customFormat="1" ht="12" customHeight="1" x14ac:dyDescent="0.2">
      <c r="A124" s="2728">
        <v>0</v>
      </c>
      <c r="B124" s="2732" t="s">
        <v>169</v>
      </c>
      <c r="C124" s="1917">
        <v>90000000</v>
      </c>
      <c r="D124" s="1918" t="s">
        <v>1563</v>
      </c>
      <c r="E124" s="1914">
        <v>0</v>
      </c>
      <c r="F124" s="1919">
        <v>0</v>
      </c>
      <c r="G124" s="1920"/>
    </row>
    <row r="125" spans="1:7" s="507" customFormat="1" ht="12" customHeight="1" thickBot="1" x14ac:dyDescent="0.25">
      <c r="A125" s="2729">
        <v>10</v>
      </c>
      <c r="B125" s="2734" t="s">
        <v>169</v>
      </c>
      <c r="C125" s="1921">
        <v>91000000</v>
      </c>
      <c r="D125" s="1922" t="s">
        <v>1564</v>
      </c>
      <c r="E125" s="1923">
        <v>10</v>
      </c>
      <c r="F125" s="1924">
        <v>10</v>
      </c>
      <c r="G125" s="1925"/>
    </row>
    <row r="126" spans="1:7" ht="12.75" customHeight="1" x14ac:dyDescent="0.2">
      <c r="B126" s="3094"/>
      <c r="C126" s="3094"/>
      <c r="D126" s="3094"/>
      <c r="E126" s="3094"/>
      <c r="F126" s="1926"/>
      <c r="G126" s="1926"/>
    </row>
    <row r="127" spans="1:7" ht="12.75" customHeight="1" x14ac:dyDescent="0.2"/>
  </sheetData>
  <mergeCells count="8">
    <mergeCell ref="B126:E126"/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fitToHeight="0" orientation="portrait" r:id="rId1"/>
  <headerFooter alignWithMargins="0"/>
  <rowBreaks count="1" manualBreakCount="1">
    <brk id="67" max="6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43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140625" style="11"/>
    <col min="2" max="2" width="3.42578125" style="12" customWidth="1"/>
    <col min="3" max="3" width="10" style="11" customWidth="1"/>
    <col min="4" max="4" width="45.140625" style="11" customWidth="1"/>
    <col min="5" max="6" width="10.140625" style="11" customWidth="1"/>
    <col min="7" max="7" width="15.42578125" style="11" customWidth="1"/>
    <col min="8" max="8" width="17.5703125" style="12" customWidth="1"/>
    <col min="9" max="16384" width="9.140625" style="11"/>
  </cols>
  <sheetData>
    <row r="1" spans="1:12" ht="18" customHeight="1" x14ac:dyDescent="0.25">
      <c r="A1" s="2935" t="s">
        <v>146</v>
      </c>
      <c r="B1" s="2935"/>
      <c r="C1" s="2935"/>
      <c r="D1" s="2935"/>
      <c r="E1" s="2935"/>
      <c r="F1" s="2935"/>
      <c r="G1" s="2935"/>
      <c r="H1" s="952"/>
      <c r="I1" s="125"/>
      <c r="J1" s="55"/>
    </row>
    <row r="2" spans="1:12" ht="12.75" customHeight="1" x14ac:dyDescent="0.2">
      <c r="F2" s="55"/>
      <c r="G2" s="55"/>
      <c r="H2" s="122"/>
      <c r="I2" s="55"/>
      <c r="J2" s="55"/>
    </row>
    <row r="3" spans="1:12" s="1" customFormat="1" ht="15.75" x14ac:dyDescent="0.25">
      <c r="A3" s="3095" t="s">
        <v>1565</v>
      </c>
      <c r="B3" s="3095"/>
      <c r="C3" s="3095"/>
      <c r="D3" s="3095"/>
      <c r="E3" s="3095"/>
      <c r="F3" s="3095"/>
      <c r="G3" s="3095"/>
      <c r="H3" s="116"/>
      <c r="I3" s="646"/>
      <c r="J3" s="646"/>
    </row>
    <row r="4" spans="1:12" s="1" customFormat="1" ht="15.75" x14ac:dyDescent="0.25">
      <c r="B4" s="44"/>
      <c r="C4" s="44"/>
      <c r="D4" s="44"/>
      <c r="E4" s="44"/>
      <c r="F4" s="44"/>
      <c r="G4" s="44"/>
      <c r="H4" s="44"/>
      <c r="I4" s="646"/>
      <c r="J4" s="646"/>
    </row>
    <row r="5" spans="1:12" s="4" customFormat="1" ht="15.75" customHeight="1" x14ac:dyDescent="0.2">
      <c r="B5" s="24"/>
      <c r="C5" s="3001" t="s">
        <v>61</v>
      </c>
      <c r="D5" s="3001"/>
      <c r="E5" s="3001"/>
      <c r="F5" s="37"/>
      <c r="G5" s="37"/>
      <c r="H5" s="37"/>
      <c r="I5" s="1102"/>
      <c r="J5" s="1102"/>
    </row>
    <row r="6" spans="1:12" s="6" customFormat="1" ht="12" thickBot="1" x14ac:dyDescent="0.25">
      <c r="B6" s="5"/>
      <c r="C6" s="5"/>
      <c r="D6" s="5"/>
      <c r="E6" s="7" t="s">
        <v>12</v>
      </c>
      <c r="F6" s="78"/>
      <c r="G6" s="29"/>
      <c r="H6" s="77"/>
      <c r="I6" s="77"/>
      <c r="J6" s="77"/>
    </row>
    <row r="7" spans="1:12" s="9" customFormat="1" ht="12.75" customHeight="1" x14ac:dyDescent="0.2">
      <c r="B7" s="3002"/>
      <c r="C7" s="3003" t="s">
        <v>0</v>
      </c>
      <c r="D7" s="3005" t="s">
        <v>1</v>
      </c>
      <c r="E7" s="3007" t="s">
        <v>62</v>
      </c>
      <c r="F7" s="124"/>
      <c r="G7" s="8"/>
      <c r="H7" s="8"/>
      <c r="I7" s="8"/>
      <c r="J7" s="8"/>
      <c r="K7" s="8"/>
      <c r="L7" s="8"/>
    </row>
    <row r="8" spans="1:12" s="6" customFormat="1" ht="12.75" customHeight="1" thickBot="1" x14ac:dyDescent="0.25">
      <c r="B8" s="3002"/>
      <c r="C8" s="3004"/>
      <c r="D8" s="3006"/>
      <c r="E8" s="3008"/>
      <c r="F8" s="124"/>
      <c r="G8" s="77"/>
      <c r="H8" s="77"/>
      <c r="I8" s="77"/>
      <c r="J8" s="77"/>
    </row>
    <row r="9" spans="1:12" s="6" customFormat="1" ht="12.75" customHeight="1" thickBot="1" x14ac:dyDescent="0.25">
      <c r="B9" s="45"/>
      <c r="C9" s="36" t="s">
        <v>2</v>
      </c>
      <c r="D9" s="32" t="s">
        <v>7</v>
      </c>
      <c r="E9" s="34">
        <f>(SUM(E10:E12))</f>
        <v>12900</v>
      </c>
      <c r="F9" s="40"/>
      <c r="G9" s="77"/>
      <c r="H9" s="77"/>
      <c r="I9" s="77"/>
      <c r="J9" s="77"/>
    </row>
    <row r="10" spans="1:12" s="13" customFormat="1" ht="12.75" customHeight="1" x14ac:dyDescent="0.2">
      <c r="B10" s="43"/>
      <c r="C10" s="650" t="s">
        <v>482</v>
      </c>
      <c r="D10" s="1927" t="s">
        <v>483</v>
      </c>
      <c r="E10" s="652">
        <f>F18</f>
        <v>11500</v>
      </c>
      <c r="F10" s="653"/>
      <c r="G10" s="25"/>
    </row>
    <row r="11" spans="1:12" s="13" customFormat="1" ht="12.75" customHeight="1" x14ac:dyDescent="0.2">
      <c r="B11" s="43"/>
      <c r="C11" s="1928" t="s">
        <v>3</v>
      </c>
      <c r="D11" s="1929" t="s">
        <v>6</v>
      </c>
      <c r="E11" s="60">
        <f>F25</f>
        <v>1200</v>
      </c>
      <c r="F11" s="42"/>
      <c r="G11" s="25"/>
    </row>
    <row r="12" spans="1:12" s="13" customFormat="1" ht="12.75" customHeight="1" thickBot="1" x14ac:dyDescent="0.25">
      <c r="B12" s="43"/>
      <c r="C12" s="48" t="s">
        <v>4</v>
      </c>
      <c r="D12" s="49" t="s">
        <v>8</v>
      </c>
      <c r="E12" s="227">
        <f>F34</f>
        <v>200</v>
      </c>
      <c r="F12" s="123"/>
    </row>
    <row r="13" spans="1:12" s="13" customFormat="1" ht="12.75" customHeight="1" x14ac:dyDescent="0.2">
      <c r="B13" s="43"/>
      <c r="C13" s="1930"/>
      <c r="D13" s="1931"/>
      <c r="E13" s="123"/>
      <c r="F13" s="123"/>
    </row>
    <row r="14" spans="1:12" s="1" customFormat="1" ht="12.75" customHeight="1" x14ac:dyDescent="0.25">
      <c r="B14" s="3"/>
      <c r="C14" s="2"/>
      <c r="D14" s="2"/>
      <c r="E14" s="2"/>
      <c r="F14" s="2"/>
      <c r="G14" s="2"/>
      <c r="H14" s="387"/>
    </row>
    <row r="15" spans="1:12" ht="18.75" customHeight="1" x14ac:dyDescent="0.2">
      <c r="B15" s="51" t="s">
        <v>1566</v>
      </c>
      <c r="C15" s="51"/>
      <c r="D15" s="51"/>
      <c r="E15" s="51"/>
      <c r="F15" s="51"/>
      <c r="G15" s="51"/>
      <c r="H15" s="24"/>
      <c r="I15" s="24"/>
    </row>
    <row r="16" spans="1:12" ht="12.75" customHeight="1" thickBot="1" x14ac:dyDescent="0.25">
      <c r="B16" s="5"/>
      <c r="C16" s="5"/>
      <c r="D16" s="5"/>
      <c r="E16" s="5"/>
      <c r="F16" s="7"/>
      <c r="G16" s="7" t="s">
        <v>12</v>
      </c>
      <c r="H16" s="5"/>
    </row>
    <row r="17" spans="1:8" ht="18.75" thickBot="1" x14ac:dyDescent="0.25">
      <c r="A17" s="200" t="s">
        <v>60</v>
      </c>
      <c r="B17" s="195" t="s">
        <v>13</v>
      </c>
      <c r="C17" s="196" t="s">
        <v>1567</v>
      </c>
      <c r="D17" s="199" t="s">
        <v>502</v>
      </c>
      <c r="E17" s="197" t="s">
        <v>142</v>
      </c>
      <c r="F17" s="198" t="s">
        <v>59</v>
      </c>
      <c r="G17" s="449" t="s">
        <v>22</v>
      </c>
      <c r="H17" s="11"/>
    </row>
    <row r="18" spans="1:8" ht="15" customHeight="1" thickBot="1" x14ac:dyDescent="0.25">
      <c r="A18" s="695">
        <f>SUM(A19:A19)</f>
        <v>11500</v>
      </c>
      <c r="B18" s="690" t="s">
        <v>17</v>
      </c>
      <c r="C18" s="691" t="s">
        <v>505</v>
      </c>
      <c r="D18" s="692" t="s">
        <v>19</v>
      </c>
      <c r="E18" s="695">
        <f>SUM(E19:E19)</f>
        <v>11500</v>
      </c>
      <c r="F18" s="1144">
        <f>F19</f>
        <v>11500</v>
      </c>
      <c r="G18" s="1932" t="s">
        <v>14</v>
      </c>
      <c r="H18" s="11"/>
    </row>
    <row r="19" spans="1:8" ht="23.25" thickBot="1" x14ac:dyDescent="0.25">
      <c r="A19" s="1770">
        <v>11500</v>
      </c>
      <c r="B19" s="1933" t="s">
        <v>18</v>
      </c>
      <c r="C19" s="1934" t="s">
        <v>1568</v>
      </c>
      <c r="D19" s="1935" t="s">
        <v>1569</v>
      </c>
      <c r="E19" s="1450">
        <v>11500</v>
      </c>
      <c r="F19" s="1936">
        <v>11500</v>
      </c>
      <c r="G19" s="1937"/>
      <c r="H19" s="11"/>
    </row>
    <row r="20" spans="1:8" ht="12.75" customHeight="1" x14ac:dyDescent="0.2"/>
    <row r="21" spans="1:8" ht="12.75" customHeight="1" x14ac:dyDescent="0.2"/>
    <row r="22" spans="1:8" ht="18.75" customHeight="1" x14ac:dyDescent="0.2">
      <c r="B22" s="51" t="s">
        <v>1570</v>
      </c>
      <c r="C22" s="51"/>
      <c r="D22" s="51"/>
      <c r="E22" s="51"/>
      <c r="F22" s="51"/>
      <c r="G22" s="51"/>
      <c r="H22" s="1454"/>
    </row>
    <row r="23" spans="1:8" ht="12.75" customHeight="1" thickBot="1" x14ac:dyDescent="0.25">
      <c r="B23" s="5"/>
      <c r="C23" s="5"/>
      <c r="D23" s="5"/>
      <c r="E23" s="23"/>
      <c r="F23" s="23"/>
      <c r="G23" s="23" t="s">
        <v>12</v>
      </c>
      <c r="H23" s="29"/>
    </row>
    <row r="24" spans="1:8" ht="18.75" thickBot="1" x14ac:dyDescent="0.25">
      <c r="A24" s="200" t="s">
        <v>60</v>
      </c>
      <c r="B24" s="201" t="s">
        <v>16</v>
      </c>
      <c r="C24" s="204" t="s">
        <v>1571</v>
      </c>
      <c r="D24" s="194" t="s">
        <v>20</v>
      </c>
      <c r="E24" s="197" t="s">
        <v>142</v>
      </c>
      <c r="F24" s="198" t="s">
        <v>59</v>
      </c>
      <c r="G24" s="449" t="s">
        <v>22</v>
      </c>
      <c r="H24" s="11"/>
    </row>
    <row r="25" spans="1:8" ht="15" customHeight="1" thickBot="1" x14ac:dyDescent="0.25">
      <c r="A25" s="34">
        <f>SUM(A26:A28)</f>
        <v>1200</v>
      </c>
      <c r="B25" s="36" t="s">
        <v>17</v>
      </c>
      <c r="C25" s="35" t="s">
        <v>15</v>
      </c>
      <c r="D25" s="32" t="s">
        <v>19</v>
      </c>
      <c r="E25" s="34">
        <f>SUM(E26:E28)</f>
        <v>1200</v>
      </c>
      <c r="F25" s="34">
        <f>SUM(F26:F28)</f>
        <v>1200</v>
      </c>
      <c r="G25" s="1335" t="s">
        <v>14</v>
      </c>
      <c r="H25" s="11"/>
    </row>
    <row r="26" spans="1:8" ht="12.75" customHeight="1" x14ac:dyDescent="0.2">
      <c r="A26" s="1804">
        <v>135</v>
      </c>
      <c r="B26" s="57" t="s">
        <v>169</v>
      </c>
      <c r="C26" s="1938" t="s">
        <v>1572</v>
      </c>
      <c r="D26" s="148" t="s">
        <v>1573</v>
      </c>
      <c r="E26" s="1939">
        <v>180</v>
      </c>
      <c r="F26" s="1940">
        <v>180</v>
      </c>
      <c r="G26" s="1520"/>
    </row>
    <row r="27" spans="1:8" ht="12.75" customHeight="1" x14ac:dyDescent="0.2">
      <c r="A27" s="1794">
        <v>65</v>
      </c>
      <c r="B27" s="413" t="s">
        <v>169</v>
      </c>
      <c r="C27" s="414">
        <v>188001</v>
      </c>
      <c r="D27" s="1941" t="s">
        <v>1574</v>
      </c>
      <c r="E27" s="1797">
        <v>120</v>
      </c>
      <c r="F27" s="1798">
        <v>120</v>
      </c>
      <c r="G27" s="881"/>
      <c r="H27" s="11"/>
    </row>
    <row r="28" spans="1:8" ht="12.75" customHeight="1" thickBot="1" x14ac:dyDescent="0.25">
      <c r="A28" s="1805">
        <v>1000</v>
      </c>
      <c r="B28" s="680" t="s">
        <v>169</v>
      </c>
      <c r="C28" s="1942">
        <v>188003</v>
      </c>
      <c r="D28" s="1943" t="s">
        <v>1575</v>
      </c>
      <c r="E28" s="1944">
        <v>900</v>
      </c>
      <c r="F28" s="1945">
        <v>900</v>
      </c>
      <c r="G28" s="890"/>
      <c r="H28" s="11"/>
    </row>
    <row r="29" spans="1:8" ht="12.75" customHeight="1" x14ac:dyDescent="0.2"/>
    <row r="30" spans="1:8" ht="12.75" customHeight="1" x14ac:dyDescent="0.2"/>
    <row r="31" spans="1:8" ht="18.75" customHeight="1" x14ac:dyDescent="0.2">
      <c r="B31" s="51" t="s">
        <v>1576</v>
      </c>
      <c r="C31" s="51"/>
      <c r="D31" s="24"/>
      <c r="E31" s="24"/>
      <c r="F31" s="24"/>
      <c r="G31" s="24"/>
      <c r="H31" s="37"/>
    </row>
    <row r="32" spans="1:8" ht="12.75" customHeight="1" thickBot="1" x14ac:dyDescent="0.25">
      <c r="B32" s="5"/>
      <c r="C32" s="5"/>
      <c r="D32" s="5"/>
      <c r="E32" s="7"/>
      <c r="F32" s="7"/>
      <c r="G32" s="7" t="s">
        <v>12</v>
      </c>
      <c r="H32" s="10"/>
    </row>
    <row r="33" spans="1:8" ht="18.75" thickBot="1" x14ac:dyDescent="0.25">
      <c r="A33" s="200" t="s">
        <v>60</v>
      </c>
      <c r="B33" s="203" t="s">
        <v>16</v>
      </c>
      <c r="C33" s="204" t="s">
        <v>1577</v>
      </c>
      <c r="D33" s="199" t="s">
        <v>21</v>
      </c>
      <c r="E33" s="197" t="s">
        <v>142</v>
      </c>
      <c r="F33" s="198" t="s">
        <v>59</v>
      </c>
      <c r="G33" s="193" t="s">
        <v>22</v>
      </c>
      <c r="H33" s="11"/>
    </row>
    <row r="34" spans="1:8" ht="15" customHeight="1" thickBot="1" x14ac:dyDescent="0.25">
      <c r="A34" s="34">
        <v>65</v>
      </c>
      <c r="B34" s="292" t="s">
        <v>17</v>
      </c>
      <c r="C34" s="293" t="s">
        <v>15</v>
      </c>
      <c r="D34" s="33" t="s">
        <v>19</v>
      </c>
      <c r="E34" s="34">
        <f>E35</f>
        <v>200</v>
      </c>
      <c r="F34" s="34">
        <f>F35</f>
        <v>200</v>
      </c>
      <c r="G34" s="31" t="s">
        <v>14</v>
      </c>
      <c r="H34" s="11"/>
    </row>
    <row r="35" spans="1:8" ht="12.75" customHeight="1" x14ac:dyDescent="0.2">
      <c r="A35" s="1665">
        <f>SUM(A36:A36)</f>
        <v>65</v>
      </c>
      <c r="B35" s="1807" t="s">
        <v>17</v>
      </c>
      <c r="C35" s="1782" t="s">
        <v>14</v>
      </c>
      <c r="D35" s="1946" t="s">
        <v>10</v>
      </c>
      <c r="E35" s="1669">
        <f>SUM(E36:E36)</f>
        <v>200</v>
      </c>
      <c r="F35" s="1670">
        <f>SUM(F36:F36)</f>
        <v>200</v>
      </c>
      <c r="G35" s="1947" t="s">
        <v>14</v>
      </c>
      <c r="H35" s="11"/>
    </row>
    <row r="36" spans="1:8" ht="12" thickBot="1" x14ac:dyDescent="0.25">
      <c r="A36" s="379">
        <v>65</v>
      </c>
      <c r="B36" s="380" t="s">
        <v>17</v>
      </c>
      <c r="C36" s="1948" t="s">
        <v>1572</v>
      </c>
      <c r="D36" s="109" t="s">
        <v>1573</v>
      </c>
      <c r="E36" s="383">
        <v>200</v>
      </c>
      <c r="F36" s="384">
        <v>200</v>
      </c>
      <c r="G36" s="58"/>
      <c r="H36" s="11"/>
    </row>
    <row r="39" spans="1:8" x14ac:dyDescent="0.2">
      <c r="B39" s="11"/>
    </row>
    <row r="43" spans="1:8" x14ac:dyDescent="0.2">
      <c r="B43" s="1197"/>
    </row>
  </sheetData>
  <mergeCells count="7"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A2" sqref="A2"/>
    </sheetView>
  </sheetViews>
  <sheetFormatPr defaultRowHeight="12.75" x14ac:dyDescent="0.2"/>
  <cols>
    <col min="1" max="16384" width="9.140625" style="2191"/>
  </cols>
  <sheetData>
    <row r="1" spans="1:12" ht="26.25" x14ac:dyDescent="0.4">
      <c r="A1" s="2933" t="s">
        <v>1733</v>
      </c>
      <c r="B1" s="2933"/>
      <c r="C1" s="2933"/>
      <c r="D1" s="2933"/>
      <c r="E1" s="2933"/>
      <c r="F1" s="2933"/>
      <c r="G1" s="2933"/>
      <c r="H1" s="2933"/>
      <c r="I1" s="2933"/>
      <c r="J1" s="2190"/>
      <c r="K1" s="2190"/>
      <c r="L1" s="2190"/>
    </row>
    <row r="28" spans="1:12" ht="12.75" customHeight="1" x14ac:dyDescent="0.2">
      <c r="A28" s="2934" t="s">
        <v>1734</v>
      </c>
      <c r="B28" s="2934"/>
      <c r="C28" s="2934"/>
      <c r="D28" s="2934"/>
      <c r="E28" s="2934"/>
      <c r="F28" s="2934"/>
      <c r="G28" s="2934"/>
      <c r="H28" s="2934"/>
      <c r="I28" s="2934"/>
      <c r="J28" s="2192"/>
      <c r="K28" s="2192"/>
      <c r="L28" s="2192"/>
    </row>
    <row r="29" spans="1:12" ht="12.75" customHeight="1" x14ac:dyDescent="0.2">
      <c r="A29" s="2934"/>
      <c r="B29" s="2934"/>
      <c r="C29" s="2934"/>
      <c r="D29" s="2934"/>
      <c r="E29" s="2934"/>
      <c r="F29" s="2934"/>
      <c r="G29" s="2934"/>
      <c r="H29" s="2934"/>
      <c r="I29" s="2934"/>
      <c r="J29" s="2192"/>
      <c r="K29" s="2192"/>
      <c r="L29" s="2192"/>
    </row>
    <row r="30" spans="1:12" ht="12.75" customHeight="1" x14ac:dyDescent="0.2">
      <c r="A30" s="2192"/>
      <c r="B30" s="2192"/>
      <c r="C30" s="2192"/>
      <c r="D30" s="2192"/>
      <c r="E30" s="2192"/>
      <c r="F30" s="2192"/>
      <c r="G30" s="2192"/>
      <c r="H30" s="2192"/>
      <c r="I30" s="2192"/>
      <c r="J30" s="2192"/>
      <c r="K30" s="2192"/>
      <c r="L30" s="2192"/>
    </row>
    <row r="31" spans="1:12" ht="12.75" customHeight="1" x14ac:dyDescent="0.2">
      <c r="A31" s="2192"/>
      <c r="B31" s="2192"/>
      <c r="C31" s="2192"/>
      <c r="D31" s="2192"/>
      <c r="E31" s="2192"/>
      <c r="F31" s="2192"/>
      <c r="G31" s="2192"/>
      <c r="H31" s="2192"/>
      <c r="I31" s="2192"/>
      <c r="J31" s="2192"/>
      <c r="K31" s="2192"/>
      <c r="L31" s="2192"/>
    </row>
    <row r="32" spans="1:12" ht="12.75" customHeight="1" x14ac:dyDescent="0.2">
      <c r="A32" s="2193"/>
      <c r="B32" s="2193"/>
      <c r="C32" s="2193"/>
      <c r="D32" s="2193"/>
      <c r="E32" s="2193"/>
      <c r="F32" s="2193"/>
      <c r="G32" s="2193"/>
      <c r="H32" s="2193"/>
      <c r="I32" s="2193"/>
      <c r="J32" s="2193"/>
      <c r="K32" s="2193"/>
      <c r="L32" s="2193"/>
    </row>
    <row r="33" spans="1:12" ht="12.75" customHeight="1" x14ac:dyDescent="0.2">
      <c r="A33" s="2193"/>
      <c r="B33" s="2193"/>
      <c r="C33" s="2193"/>
      <c r="D33" s="2193"/>
      <c r="E33" s="2193"/>
      <c r="F33" s="2193"/>
      <c r="G33" s="2193"/>
      <c r="H33" s="2193"/>
      <c r="I33" s="2193"/>
      <c r="J33" s="2193"/>
      <c r="K33" s="2193"/>
      <c r="L33" s="2193"/>
    </row>
  </sheetData>
  <mergeCells count="2">
    <mergeCell ref="A1:I1"/>
    <mergeCell ref="A28:I29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Q79"/>
  <sheetViews>
    <sheetView zoomScaleNormal="100" workbookViewId="0">
      <selection activeCell="A2" sqref="A2"/>
    </sheetView>
  </sheetViews>
  <sheetFormatPr defaultRowHeight="12.75" x14ac:dyDescent="0.2"/>
  <cols>
    <col min="1" max="1" width="3.7109375" style="2181" customWidth="1"/>
    <col min="2" max="2" width="5.42578125" style="2181" customWidth="1"/>
    <col min="3" max="4" width="20.7109375" style="2181" customWidth="1"/>
    <col min="5" max="7" width="10" style="2181" bestFit="1" customWidth="1"/>
    <col min="8" max="8" width="9.28515625" style="2181" customWidth="1"/>
    <col min="9" max="9" width="11.7109375" style="2181" bestFit="1" customWidth="1"/>
    <col min="10" max="10" width="10.140625" style="2181" bestFit="1" customWidth="1"/>
    <col min="11" max="16" width="9.140625" style="2181"/>
    <col min="17" max="17" width="11.7109375" style="2181" bestFit="1" customWidth="1"/>
    <col min="18" max="16384" width="9.140625" style="2181"/>
  </cols>
  <sheetData>
    <row r="1" spans="1:11" s="11" customFormat="1" ht="18" customHeight="1" x14ac:dyDescent="0.25">
      <c r="A1" s="2935" t="s">
        <v>146</v>
      </c>
      <c r="B1" s="2935"/>
      <c r="C1" s="2935"/>
      <c r="D1" s="2935"/>
      <c r="E1" s="2935"/>
      <c r="F1" s="2935"/>
      <c r="G1" s="2935"/>
    </row>
    <row r="2" spans="1:11" ht="12.75" customHeight="1" x14ac:dyDescent="0.25">
      <c r="A2" s="2194"/>
      <c r="B2" s="2194"/>
      <c r="C2" s="2194"/>
      <c r="D2" s="2194"/>
      <c r="E2" s="2194"/>
      <c r="F2" s="2194"/>
      <c r="G2" s="2194"/>
    </row>
    <row r="3" spans="1:11" ht="12.75" customHeight="1" x14ac:dyDescent="0.25">
      <c r="A3" s="2194"/>
      <c r="B3" s="2194"/>
      <c r="C3" s="2194"/>
      <c r="D3" s="2194"/>
      <c r="E3" s="2194"/>
      <c r="F3" s="2194"/>
      <c r="G3" s="2194"/>
    </row>
    <row r="4" spans="1:11" ht="12.75" customHeight="1" x14ac:dyDescent="0.2"/>
    <row r="5" spans="1:11" ht="15.75" x14ac:dyDescent="0.25">
      <c r="A5" s="2936" t="s">
        <v>1735</v>
      </c>
      <c r="B5" s="2937"/>
      <c r="C5" s="2937"/>
      <c r="D5" s="2937"/>
      <c r="E5" s="2937"/>
      <c r="F5" s="2937"/>
      <c r="G5" s="2938"/>
      <c r="H5" s="2195"/>
      <c r="I5" s="2196"/>
      <c r="J5" s="2196"/>
      <c r="K5" s="2197"/>
    </row>
    <row r="6" spans="1:11" ht="13.5" thickBot="1" x14ac:dyDescent="0.25">
      <c r="G6" s="2198" t="s">
        <v>754</v>
      </c>
      <c r="I6" s="2196"/>
      <c r="J6" s="2196"/>
      <c r="K6" s="2197"/>
    </row>
    <row r="7" spans="1:11" s="2246" customFormat="1" ht="34.5" thickBot="1" x14ac:dyDescent="0.25">
      <c r="A7" s="2939" t="s">
        <v>1736</v>
      </c>
      <c r="B7" s="2940"/>
      <c r="C7" s="2940"/>
      <c r="D7" s="2941"/>
      <c r="E7" s="2670" t="s">
        <v>60</v>
      </c>
      <c r="F7" s="2887" t="s">
        <v>1664</v>
      </c>
      <c r="G7" s="2671" t="s">
        <v>59</v>
      </c>
      <c r="I7" s="2672"/>
      <c r="J7" s="2672"/>
      <c r="K7" s="2673"/>
    </row>
    <row r="8" spans="1:11" ht="13.5" customHeight="1" thickBot="1" x14ac:dyDescent="0.25">
      <c r="A8" s="2942" t="s">
        <v>1737</v>
      </c>
      <c r="B8" s="2943"/>
      <c r="C8" s="2943"/>
      <c r="D8" s="2944"/>
      <c r="E8" s="2201">
        <f>SUM(E9:E11)</f>
        <v>2828080.7</v>
      </c>
      <c r="F8" s="2664">
        <f>SUM(F9:F11)</f>
        <v>9750269.5399999991</v>
      </c>
      <c r="G8" s="2202">
        <v>3132690.5</v>
      </c>
      <c r="I8" s="2203"/>
      <c r="J8" s="2196"/>
      <c r="K8" s="2197"/>
    </row>
    <row r="9" spans="1:11" x14ac:dyDescent="0.2">
      <c r="A9" s="2204" t="s">
        <v>324</v>
      </c>
      <c r="B9" s="2945" t="s">
        <v>1738</v>
      </c>
      <c r="C9" s="2946"/>
      <c r="D9" s="2946"/>
      <c r="E9" s="2205">
        <f>E21</f>
        <v>2828080.7</v>
      </c>
      <c r="F9" s="2205">
        <f>F14+F17</f>
        <v>7696047.8200000003</v>
      </c>
      <c r="G9" s="2206">
        <v>3132690.5</v>
      </c>
      <c r="I9" s="2786"/>
      <c r="J9" s="2196"/>
      <c r="K9" s="2197"/>
    </row>
    <row r="10" spans="1:11" x14ac:dyDescent="0.2">
      <c r="A10" s="2207" t="s">
        <v>324</v>
      </c>
      <c r="B10" s="2947" t="s">
        <v>1739</v>
      </c>
      <c r="C10" s="2948"/>
      <c r="D10" s="2949"/>
      <c r="E10" s="2209">
        <f>E15+E18</f>
        <v>0</v>
      </c>
      <c r="F10" s="2209">
        <f>F15+F18</f>
        <v>214650.72</v>
      </c>
      <c r="G10" s="2210">
        <f>G15+G18</f>
        <v>0</v>
      </c>
      <c r="I10" s="2786"/>
      <c r="J10" s="2196"/>
      <c r="K10" s="2197"/>
    </row>
    <row r="11" spans="1:11" ht="13.5" thickBot="1" x14ac:dyDescent="0.25">
      <c r="A11" s="2211" t="s">
        <v>324</v>
      </c>
      <c r="B11" s="2950" t="s">
        <v>1740</v>
      </c>
      <c r="C11" s="2951"/>
      <c r="D11" s="2952"/>
      <c r="E11" s="2212">
        <v>0</v>
      </c>
      <c r="F11" s="2212">
        <f>F19</f>
        <v>1839571</v>
      </c>
      <c r="G11" s="2213">
        <v>0</v>
      </c>
      <c r="I11" s="2786"/>
      <c r="J11" s="2196"/>
      <c r="K11" s="2197"/>
    </row>
    <row r="12" spans="1:11" ht="13.5" thickBot="1" x14ac:dyDescent="0.25">
      <c r="A12" s="2953" t="s">
        <v>1741</v>
      </c>
      <c r="B12" s="2953"/>
      <c r="C12" s="2214"/>
      <c r="D12" s="2214"/>
      <c r="E12" s="2215" t="s">
        <v>60</v>
      </c>
      <c r="F12" s="2215"/>
      <c r="G12" s="2215" t="s">
        <v>59</v>
      </c>
      <c r="I12" s="2215"/>
      <c r="J12" s="2196"/>
      <c r="K12" s="2197"/>
    </row>
    <row r="13" spans="1:11" ht="13.5" customHeight="1" thickBot="1" x14ac:dyDescent="0.25">
      <c r="A13" s="2942" t="s">
        <v>1742</v>
      </c>
      <c r="B13" s="2943"/>
      <c r="C13" s="2943"/>
      <c r="D13" s="2944"/>
      <c r="E13" s="2216">
        <f>SUM(E14:E15)</f>
        <v>2734356.93</v>
      </c>
      <c r="F13" s="2216">
        <f>F14+F15</f>
        <v>2782365.3</v>
      </c>
      <c r="G13" s="2217">
        <f>SUM(G14:G15)</f>
        <v>3035587.2289999998</v>
      </c>
      <c r="I13" s="2218"/>
      <c r="J13" s="2196"/>
      <c r="K13" s="2219"/>
    </row>
    <row r="14" spans="1:11" ht="12.75" customHeight="1" x14ac:dyDescent="0.2">
      <c r="A14" s="2220" t="s">
        <v>324</v>
      </c>
      <c r="B14" s="2954" t="s">
        <v>1743</v>
      </c>
      <c r="C14" s="2954"/>
      <c r="D14" s="2955"/>
      <c r="E14" s="2221">
        <f>E28</f>
        <v>2734356.93</v>
      </c>
      <c r="F14" s="2665">
        <f>F28</f>
        <v>2778333.61</v>
      </c>
      <c r="G14" s="2222">
        <f>G28</f>
        <v>3035587.2289999998</v>
      </c>
      <c r="I14" s="2656"/>
      <c r="J14" s="2196"/>
      <c r="K14" s="2655"/>
    </row>
    <row r="15" spans="1:11" ht="13.5" thickBot="1" x14ac:dyDescent="0.25">
      <c r="A15" s="2224" t="s">
        <v>324</v>
      </c>
      <c r="B15" s="2956" t="s">
        <v>1744</v>
      </c>
      <c r="C15" s="2956"/>
      <c r="D15" s="2947"/>
      <c r="E15" s="2225">
        <v>0</v>
      </c>
      <c r="F15" s="2666">
        <f>F43</f>
        <v>4031.69</v>
      </c>
      <c r="G15" s="2226">
        <v>0</v>
      </c>
      <c r="I15" s="2223"/>
      <c r="J15" s="2196"/>
      <c r="K15" s="2197"/>
    </row>
    <row r="16" spans="1:11" ht="13.5" thickBot="1" x14ac:dyDescent="0.25">
      <c r="A16" s="2942" t="s">
        <v>1745</v>
      </c>
      <c r="B16" s="2943"/>
      <c r="C16" s="2943"/>
      <c r="D16" s="2944"/>
      <c r="E16" s="2216">
        <f>SUM(E17:E18)</f>
        <v>93723.76999999999</v>
      </c>
      <c r="F16" s="2667">
        <f>SUM(F17:F18)</f>
        <v>5128333.2400000012</v>
      </c>
      <c r="G16" s="2227">
        <f>SUM(G17:G18)</f>
        <v>97103.26999999999</v>
      </c>
      <c r="I16" s="2218"/>
      <c r="J16" s="2196"/>
      <c r="K16" s="2197"/>
    </row>
    <row r="17" spans="1:17" ht="12.75" customHeight="1" x14ac:dyDescent="0.2">
      <c r="A17" s="2220" t="s">
        <v>324</v>
      </c>
      <c r="B17" s="2954" t="s">
        <v>1746</v>
      </c>
      <c r="C17" s="2954"/>
      <c r="D17" s="2955"/>
      <c r="E17" s="2221">
        <f>E45</f>
        <v>93723.76999999999</v>
      </c>
      <c r="F17" s="2665">
        <f>F45</f>
        <v>4917714.2100000009</v>
      </c>
      <c r="G17" s="2222">
        <f>70970.2+26133.07</f>
        <v>97103.26999999999</v>
      </c>
      <c r="I17" s="2223"/>
      <c r="J17" s="2196"/>
      <c r="K17" s="2197"/>
    </row>
    <row r="18" spans="1:17" ht="13.5" thickBot="1" x14ac:dyDescent="0.25">
      <c r="A18" s="2224" t="s">
        <v>324</v>
      </c>
      <c r="B18" s="2954" t="s">
        <v>1747</v>
      </c>
      <c r="C18" s="2954"/>
      <c r="D18" s="2955"/>
      <c r="E18" s="2228">
        <v>0</v>
      </c>
      <c r="F18" s="2668">
        <f>F49</f>
        <v>210619.03</v>
      </c>
      <c r="G18" s="2229">
        <v>0</v>
      </c>
      <c r="I18" s="2223"/>
      <c r="J18" s="2196"/>
      <c r="K18" s="2197"/>
    </row>
    <row r="19" spans="1:17" ht="13.5" thickBot="1" x14ac:dyDescent="0.25">
      <c r="A19" s="2942" t="s">
        <v>1629</v>
      </c>
      <c r="B19" s="2943"/>
      <c r="C19" s="2943"/>
      <c r="D19" s="2944"/>
      <c r="E19" s="2216">
        <f>E20</f>
        <v>0</v>
      </c>
      <c r="F19" s="2667">
        <f>F51</f>
        <v>1839571</v>
      </c>
      <c r="G19" s="2227">
        <f>G20</f>
        <v>0</v>
      </c>
      <c r="I19" s="2218"/>
      <c r="J19" s="2196"/>
      <c r="K19" s="2197"/>
    </row>
    <row r="20" spans="1:17" ht="12.75" customHeight="1" thickBot="1" x14ac:dyDescent="0.25">
      <c r="A20" s="2230" t="s">
        <v>324</v>
      </c>
      <c r="B20" s="2957" t="s">
        <v>1748</v>
      </c>
      <c r="C20" s="2958"/>
      <c r="D20" s="2958"/>
      <c r="E20" s="2231">
        <v>0</v>
      </c>
      <c r="F20" s="2669">
        <v>0</v>
      </c>
      <c r="G20" s="2232">
        <v>0</v>
      </c>
      <c r="I20" s="2223"/>
      <c r="J20" s="2196"/>
      <c r="K20" s="2197"/>
    </row>
    <row r="21" spans="1:17" ht="13.5" thickBot="1" x14ac:dyDescent="0.25">
      <c r="A21" s="2942" t="s">
        <v>1737</v>
      </c>
      <c r="B21" s="2943"/>
      <c r="C21" s="2943"/>
      <c r="D21" s="2944"/>
      <c r="E21" s="2201">
        <f>E13+E16+E19</f>
        <v>2828080.7</v>
      </c>
      <c r="F21" s="2201">
        <f>F13+F16+F19</f>
        <v>9750269.540000001</v>
      </c>
      <c r="G21" s="2233">
        <f>G13+G16+G19</f>
        <v>3132690.4989999998</v>
      </c>
      <c r="I21" s="2654"/>
      <c r="J21" s="2234"/>
      <c r="K21" s="2655"/>
    </row>
    <row r="22" spans="1:17" ht="10.5" customHeight="1" x14ac:dyDescent="0.2">
      <c r="A22" s="2184"/>
      <c r="B22" s="2184"/>
      <c r="C22" s="2184"/>
      <c r="D22" s="2184"/>
      <c r="E22" s="2184"/>
      <c r="F22" s="2184"/>
      <c r="G22" s="2184"/>
      <c r="I22" s="2235"/>
      <c r="J22" s="2235"/>
    </row>
    <row r="23" spans="1:17" ht="13.5" customHeight="1" x14ac:dyDescent="0.2">
      <c r="A23" s="2236"/>
      <c r="B23" s="2236"/>
      <c r="C23" s="2236"/>
      <c r="D23" s="2236"/>
      <c r="E23" s="2236"/>
      <c r="F23" s="2236"/>
      <c r="G23" s="2236"/>
    </row>
    <row r="24" spans="1:17" ht="10.5" customHeight="1" x14ac:dyDescent="0.2">
      <c r="A24" s="2186"/>
      <c r="B24" s="2186"/>
      <c r="C24" s="2186"/>
      <c r="D24" s="2186"/>
      <c r="E24" s="2237"/>
      <c r="F24" s="2237"/>
    </row>
    <row r="25" spans="1:17" ht="15.75" x14ac:dyDescent="0.25">
      <c r="A25" s="2936" t="s">
        <v>1749</v>
      </c>
      <c r="B25" s="2937"/>
      <c r="C25" s="2937"/>
      <c r="D25" s="2937"/>
      <c r="E25" s="2937"/>
      <c r="F25" s="2937"/>
      <c r="G25" s="2938"/>
      <c r="Q25" s="2196"/>
    </row>
    <row r="26" spans="1:17" ht="13.5" thickBot="1" x14ac:dyDescent="0.25">
      <c r="E26" s="2237"/>
      <c r="F26" s="2237"/>
      <c r="G26" s="2198" t="s">
        <v>754</v>
      </c>
      <c r="Q26" s="2238"/>
    </row>
    <row r="27" spans="1:17" s="2246" customFormat="1" ht="34.5" thickBot="1" x14ac:dyDescent="0.25">
      <c r="A27" s="2939" t="s">
        <v>1736</v>
      </c>
      <c r="B27" s="2940"/>
      <c r="C27" s="2940"/>
      <c r="D27" s="2941"/>
      <c r="E27" s="2670" t="s">
        <v>60</v>
      </c>
      <c r="F27" s="2887" t="s">
        <v>1664</v>
      </c>
      <c r="G27" s="2671" t="s">
        <v>59</v>
      </c>
      <c r="Q27" s="2238"/>
    </row>
    <row r="28" spans="1:17" ht="13.5" customHeight="1" thickBot="1" x14ac:dyDescent="0.25">
      <c r="A28" s="2199" t="s">
        <v>324</v>
      </c>
      <c r="B28" s="2943" t="s">
        <v>1750</v>
      </c>
      <c r="C28" s="2943"/>
      <c r="D28" s="2944"/>
      <c r="E28" s="2216">
        <f>SUM(E29:E42)</f>
        <v>2734356.93</v>
      </c>
      <c r="F28" s="2216">
        <f>SUM(F29:F42)</f>
        <v>2778333.61</v>
      </c>
      <c r="G28" s="2217">
        <f>SUM(G29:G42)</f>
        <v>3035587.2289999998</v>
      </c>
      <c r="I28" s="2649"/>
      <c r="K28" s="2651"/>
      <c r="Q28" s="2218"/>
    </row>
    <row r="29" spans="1:17" x14ac:dyDescent="0.2">
      <c r="A29" s="2239" t="s">
        <v>17</v>
      </c>
      <c r="B29" s="2240" t="s">
        <v>1751</v>
      </c>
      <c r="C29" s="2945" t="s">
        <v>1752</v>
      </c>
      <c r="D29" s="2959"/>
      <c r="E29" s="2221">
        <v>2660000</v>
      </c>
      <c r="F29" s="2221">
        <f>2680000+8936.46</f>
        <v>2688936.46</v>
      </c>
      <c r="G29" s="2241">
        <v>2960000</v>
      </c>
      <c r="Q29" s="2223"/>
    </row>
    <row r="30" spans="1:17" x14ac:dyDescent="0.2">
      <c r="A30" s="2207" t="s">
        <v>17</v>
      </c>
      <c r="B30" s="2242" t="s">
        <v>1753</v>
      </c>
      <c r="C30" s="2947" t="s">
        <v>1754</v>
      </c>
      <c r="D30" s="2949"/>
      <c r="E30" s="2225">
        <v>1000</v>
      </c>
      <c r="F30" s="2225">
        <v>1000</v>
      </c>
      <c r="G30" s="2243">
        <v>700</v>
      </c>
      <c r="I30" s="2648"/>
      <c r="K30" s="2244"/>
      <c r="Q30" s="2223"/>
    </row>
    <row r="31" spans="1:17" x14ac:dyDescent="0.2">
      <c r="A31" s="2207" t="s">
        <v>17</v>
      </c>
      <c r="B31" s="2242" t="s">
        <v>1753</v>
      </c>
      <c r="C31" s="2947" t="s">
        <v>1917</v>
      </c>
      <c r="D31" s="2949"/>
      <c r="E31" s="2225">
        <v>0</v>
      </c>
      <c r="F31" s="2225">
        <v>28.27</v>
      </c>
      <c r="G31" s="2243">
        <v>0</v>
      </c>
      <c r="I31" s="2648"/>
      <c r="K31" s="2244"/>
      <c r="Q31" s="2223"/>
    </row>
    <row r="32" spans="1:17" x14ac:dyDescent="0.2">
      <c r="A32" s="2207" t="s">
        <v>17</v>
      </c>
      <c r="B32" s="2242">
        <v>2122</v>
      </c>
      <c r="C32" s="2947" t="s">
        <v>1755</v>
      </c>
      <c r="D32" s="2949"/>
      <c r="E32" s="2225">
        <v>19500</v>
      </c>
      <c r="F32" s="2225">
        <v>19500</v>
      </c>
      <c r="G32" s="2243">
        <f>'P 04'!H9</f>
        <v>19500</v>
      </c>
      <c r="I32" s="2652"/>
      <c r="J32" s="2653"/>
      <c r="K32" s="2650"/>
      <c r="L32" s="2245"/>
      <c r="M32" s="2245"/>
      <c r="Q32" s="2223"/>
    </row>
    <row r="33" spans="1:17" x14ac:dyDescent="0.2">
      <c r="A33" s="2207" t="s">
        <v>17</v>
      </c>
      <c r="B33" s="2242">
        <v>2122</v>
      </c>
      <c r="C33" s="2947" t="s">
        <v>1756</v>
      </c>
      <c r="D33" s="2949"/>
      <c r="E33" s="2225">
        <v>7500</v>
      </c>
      <c r="F33" s="2225">
        <v>7500</v>
      </c>
      <c r="G33" s="2243">
        <f>'P 05'!H10</f>
        <v>9351.3889999999992</v>
      </c>
      <c r="H33" s="2646"/>
      <c r="I33" s="2246"/>
      <c r="J33" s="2237"/>
      <c r="K33" s="2237"/>
      <c r="L33" s="2247"/>
      <c r="M33" s="2186"/>
      <c r="N33" s="2237"/>
      <c r="O33" s="2186"/>
      <c r="P33" s="2186"/>
      <c r="Q33" s="2223"/>
    </row>
    <row r="34" spans="1:17" x14ac:dyDescent="0.2">
      <c r="A34" s="2207" t="s">
        <v>17</v>
      </c>
      <c r="B34" s="2242">
        <v>2122</v>
      </c>
      <c r="C34" s="2947" t="s">
        <v>1757</v>
      </c>
      <c r="D34" s="2949"/>
      <c r="E34" s="2225">
        <v>0</v>
      </c>
      <c r="F34" s="2225">
        <v>0</v>
      </c>
      <c r="G34" s="2243">
        <f>'P 06'!H11</f>
        <v>0</v>
      </c>
      <c r="H34" s="2646"/>
      <c r="I34" s="2246"/>
      <c r="Q34" s="2223"/>
    </row>
    <row r="35" spans="1:17" x14ac:dyDescent="0.2">
      <c r="A35" s="2207" t="s">
        <v>17</v>
      </c>
      <c r="B35" s="2242">
        <v>2122</v>
      </c>
      <c r="C35" s="2947" t="s">
        <v>1758</v>
      </c>
      <c r="D35" s="2949"/>
      <c r="E35" s="2225">
        <v>3700</v>
      </c>
      <c r="F35" s="2225">
        <v>4300</v>
      </c>
      <c r="G35" s="2243">
        <f>'Příjmy DU'!G98</f>
        <v>4376</v>
      </c>
      <c r="H35" s="2646"/>
      <c r="I35" s="2647"/>
      <c r="Q35" s="2223"/>
    </row>
    <row r="36" spans="1:17" x14ac:dyDescent="0.2">
      <c r="A36" s="2207" t="s">
        <v>17</v>
      </c>
      <c r="B36" s="2242">
        <v>2122</v>
      </c>
      <c r="C36" s="2947" t="s">
        <v>1759</v>
      </c>
      <c r="D36" s="2949"/>
      <c r="E36" s="2225">
        <v>120</v>
      </c>
      <c r="F36" s="2225">
        <v>120</v>
      </c>
      <c r="G36" s="2243">
        <f>'P 08'!H10</f>
        <v>388</v>
      </c>
      <c r="H36" s="2646"/>
      <c r="I36" s="2246"/>
      <c r="Q36" s="2223"/>
    </row>
    <row r="37" spans="1:17" x14ac:dyDescent="0.2">
      <c r="A37" s="2207" t="s">
        <v>17</v>
      </c>
      <c r="B37" s="2242">
        <v>2122</v>
      </c>
      <c r="C37" s="2947" t="s">
        <v>1760</v>
      </c>
      <c r="D37" s="2949"/>
      <c r="E37" s="2225">
        <v>0</v>
      </c>
      <c r="F37" s="2225">
        <v>0</v>
      </c>
      <c r="G37" s="2243">
        <f>'P 09'!H10</f>
        <v>0</v>
      </c>
      <c r="H37" s="2197"/>
      <c r="I37" s="2246"/>
      <c r="Q37" s="2223"/>
    </row>
    <row r="38" spans="1:17" x14ac:dyDescent="0.2">
      <c r="A38" s="2207" t="s">
        <v>17</v>
      </c>
      <c r="B38" s="2242">
        <v>2122</v>
      </c>
      <c r="C38" s="2947" t="s">
        <v>1916</v>
      </c>
      <c r="D38" s="2949"/>
      <c r="E38" s="2225">
        <v>0</v>
      </c>
      <c r="F38" s="2225">
        <v>2149.33</v>
      </c>
      <c r="G38" s="2243">
        <v>0</v>
      </c>
      <c r="H38" s="2197"/>
      <c r="I38" s="2246"/>
      <c r="Q38" s="2223"/>
    </row>
    <row r="39" spans="1:17" x14ac:dyDescent="0.2">
      <c r="A39" s="2207" t="s">
        <v>17</v>
      </c>
      <c r="B39" s="2242" t="s">
        <v>1761</v>
      </c>
      <c r="C39" s="2947" t="s">
        <v>1762</v>
      </c>
      <c r="D39" s="2949"/>
      <c r="E39" s="2225">
        <v>500</v>
      </c>
      <c r="F39" s="2225">
        <v>500</v>
      </c>
      <c r="G39" s="2243">
        <v>0</v>
      </c>
      <c r="Q39" s="2223"/>
    </row>
    <row r="40" spans="1:17" x14ac:dyDescent="0.2">
      <c r="A40" s="2207" t="s">
        <v>17</v>
      </c>
      <c r="B40" s="2242">
        <v>2342</v>
      </c>
      <c r="C40" s="2947" t="s">
        <v>1763</v>
      </c>
      <c r="D40" s="2949"/>
      <c r="E40" s="2225">
        <v>18000</v>
      </c>
      <c r="F40" s="2225">
        <v>18000</v>
      </c>
      <c r="G40" s="2243">
        <v>15000</v>
      </c>
      <c r="I40" s="2196"/>
      <c r="Q40" s="2223"/>
    </row>
    <row r="41" spans="1:17" x14ac:dyDescent="0.2">
      <c r="A41" s="2207" t="s">
        <v>17</v>
      </c>
      <c r="B41" s="2242" t="s">
        <v>1764</v>
      </c>
      <c r="C41" s="2947" t="s">
        <v>1765</v>
      </c>
      <c r="D41" s="2949"/>
      <c r="E41" s="2225">
        <v>0</v>
      </c>
      <c r="F41" s="2225">
        <v>0</v>
      </c>
      <c r="G41" s="2243">
        <v>0</v>
      </c>
      <c r="H41" s="2248"/>
      <c r="I41" s="2196"/>
      <c r="Q41" s="2223"/>
    </row>
    <row r="42" spans="1:17" ht="13.5" thickBot="1" x14ac:dyDescent="0.25">
      <c r="A42" s="2249" t="s">
        <v>17</v>
      </c>
      <c r="B42" s="2250" t="s">
        <v>1766</v>
      </c>
      <c r="C42" s="2960" t="s">
        <v>1767</v>
      </c>
      <c r="D42" s="2961"/>
      <c r="E42" s="2228">
        <f>9800+9000+5236.93</f>
        <v>24036.93</v>
      </c>
      <c r="F42" s="2228">
        <v>36299.550000000003</v>
      </c>
      <c r="G42" s="2251">
        <f>'Příjmy DU'!G112-15000</f>
        <v>26271.839999999997</v>
      </c>
      <c r="I42" s="2252"/>
      <c r="Q42" s="2223"/>
    </row>
    <row r="43" spans="1:17" ht="13.5" thickBot="1" x14ac:dyDescent="0.25">
      <c r="A43" s="2199" t="s">
        <v>324</v>
      </c>
      <c r="B43" s="2943" t="s">
        <v>1768</v>
      </c>
      <c r="C43" s="2943"/>
      <c r="D43" s="2944"/>
      <c r="E43" s="2216">
        <f>SUM(E44:E44)</f>
        <v>0</v>
      </c>
      <c r="F43" s="2216">
        <f>F44</f>
        <v>4031.69</v>
      </c>
      <c r="G43" s="2217">
        <f>SUM(G44:G44)</f>
        <v>0</v>
      </c>
      <c r="I43" s="2252"/>
      <c r="Q43" s="2218"/>
    </row>
    <row r="44" spans="1:17" ht="12.75" customHeight="1" thickBot="1" x14ac:dyDescent="0.25">
      <c r="A44" s="2239" t="s">
        <v>17</v>
      </c>
      <c r="B44" s="2240" t="s">
        <v>1769</v>
      </c>
      <c r="C44" s="2945" t="s">
        <v>1770</v>
      </c>
      <c r="D44" s="2959"/>
      <c r="E44" s="2221">
        <v>0</v>
      </c>
      <c r="F44" s="2221">
        <v>4031.69</v>
      </c>
      <c r="G44" s="2241">
        <v>0</v>
      </c>
      <c r="I44" s="2196"/>
      <c r="Q44" s="2223"/>
    </row>
    <row r="45" spans="1:17" ht="13.5" thickBot="1" x14ac:dyDescent="0.25">
      <c r="A45" s="2199" t="s">
        <v>324</v>
      </c>
      <c r="B45" s="2943" t="s">
        <v>1771</v>
      </c>
      <c r="C45" s="2943"/>
      <c r="D45" s="2944"/>
      <c r="E45" s="2216">
        <f>SUM(E46:E48)</f>
        <v>93723.76999999999</v>
      </c>
      <c r="F45" s="2216">
        <f>SUM(F46:F48)</f>
        <v>4917714.2100000009</v>
      </c>
      <c r="G45" s="2217">
        <f>SUM(G46:G48)</f>
        <v>97103.26999999999</v>
      </c>
      <c r="I45" s="2196"/>
      <c r="Q45" s="2218"/>
    </row>
    <row r="46" spans="1:17" x14ac:dyDescent="0.2">
      <c r="A46" s="2239" t="s">
        <v>17</v>
      </c>
      <c r="B46" s="2240">
        <v>4112</v>
      </c>
      <c r="C46" s="2945" t="s">
        <v>1772</v>
      </c>
      <c r="D46" s="2959"/>
      <c r="E46" s="2221">
        <v>67590.7</v>
      </c>
      <c r="F46" s="2221">
        <v>67590.7</v>
      </c>
      <c r="G46" s="2241">
        <v>70970.2</v>
      </c>
      <c r="I46" s="2252"/>
      <c r="Q46" s="2223"/>
    </row>
    <row r="47" spans="1:17" x14ac:dyDescent="0.2">
      <c r="A47" s="2249" t="s">
        <v>17</v>
      </c>
      <c r="B47" s="2253" t="s">
        <v>1773</v>
      </c>
      <c r="C47" s="2254" t="s">
        <v>1774</v>
      </c>
      <c r="D47" s="2255"/>
      <c r="E47" s="2228">
        <v>0</v>
      </c>
      <c r="F47" s="2228">
        <v>4823990.4400000004</v>
      </c>
      <c r="G47" s="2251">
        <v>0</v>
      </c>
      <c r="I47" s="2256"/>
      <c r="J47" s="2197"/>
      <c r="K47" s="2197"/>
      <c r="L47" s="2197"/>
      <c r="M47" s="2197"/>
      <c r="N47" s="2197"/>
      <c r="O47" s="2197"/>
      <c r="Q47" s="2223"/>
    </row>
    <row r="48" spans="1:17" ht="13.5" thickBot="1" x14ac:dyDescent="0.25">
      <c r="A48" s="2257" t="s">
        <v>17</v>
      </c>
      <c r="B48" s="2258">
        <v>4121</v>
      </c>
      <c r="C48" s="2950" t="s">
        <v>1775</v>
      </c>
      <c r="D48" s="2952"/>
      <c r="E48" s="2259">
        <f>31370-5236.93</f>
        <v>26133.07</v>
      </c>
      <c r="F48" s="2259">
        <v>26133.07</v>
      </c>
      <c r="G48" s="2260">
        <f>26133.07</f>
        <v>26133.07</v>
      </c>
      <c r="H48" s="2197"/>
      <c r="I48" s="2261"/>
      <c r="J48" s="2197"/>
      <c r="K48" s="2197"/>
      <c r="L48" s="2197"/>
      <c r="M48" s="2197"/>
      <c r="N48" s="2262"/>
      <c r="O48" s="2197"/>
      <c r="Q48" s="2223"/>
    </row>
    <row r="49" spans="1:17" ht="13.5" thickBot="1" x14ac:dyDescent="0.25">
      <c r="A49" s="2199" t="s">
        <v>324</v>
      </c>
      <c r="B49" s="2943" t="s">
        <v>1776</v>
      </c>
      <c r="C49" s="2943"/>
      <c r="D49" s="2944"/>
      <c r="E49" s="2216">
        <f>SUM(E50:E50)</f>
        <v>0</v>
      </c>
      <c r="F49" s="2216">
        <f>F50</f>
        <v>210619.03</v>
      </c>
      <c r="G49" s="2217">
        <f>SUM(G50:G50)</f>
        <v>0</v>
      </c>
      <c r="I49" s="2196"/>
      <c r="Q49" s="2218"/>
    </row>
    <row r="50" spans="1:17" ht="13.5" thickBot="1" x14ac:dyDescent="0.25">
      <c r="A50" s="2249" t="s">
        <v>17</v>
      </c>
      <c r="B50" s="2263" t="s">
        <v>1777</v>
      </c>
      <c r="C50" s="2950" t="s">
        <v>1778</v>
      </c>
      <c r="D50" s="2952"/>
      <c r="E50" s="2228">
        <v>0</v>
      </c>
      <c r="F50" s="2228">
        <v>210619.03</v>
      </c>
      <c r="G50" s="2251">
        <v>0</v>
      </c>
      <c r="I50" s="2196"/>
      <c r="Q50" s="2223"/>
    </row>
    <row r="51" spans="1:17" ht="13.5" thickBot="1" x14ac:dyDescent="0.25">
      <c r="A51" s="2199" t="s">
        <v>324</v>
      </c>
      <c r="B51" s="2944" t="s">
        <v>1629</v>
      </c>
      <c r="C51" s="2962"/>
      <c r="D51" s="2963"/>
      <c r="E51" s="2216">
        <f>E52</f>
        <v>0</v>
      </c>
      <c r="F51" s="2216">
        <v>1839571</v>
      </c>
      <c r="G51" s="2217">
        <f>G52</f>
        <v>0</v>
      </c>
      <c r="Q51" s="2218"/>
    </row>
    <row r="52" spans="1:17" ht="13.5" thickBot="1" x14ac:dyDescent="0.25">
      <c r="A52" s="2249" t="s">
        <v>17</v>
      </c>
      <c r="B52" s="2250">
        <v>8123</v>
      </c>
      <c r="C52" s="2957" t="s">
        <v>1779</v>
      </c>
      <c r="D52" s="2964"/>
      <c r="E52" s="2264">
        <v>0</v>
      </c>
      <c r="F52" s="2264">
        <v>0</v>
      </c>
      <c r="G52" s="2265">
        <v>0</v>
      </c>
      <c r="Q52" s="2223"/>
    </row>
    <row r="53" spans="1:17" ht="13.5" thickBot="1" x14ac:dyDescent="0.25">
      <c r="A53" s="2199" t="s">
        <v>324</v>
      </c>
      <c r="B53" s="2943" t="s">
        <v>1780</v>
      </c>
      <c r="C53" s="2943"/>
      <c r="D53" s="2944"/>
      <c r="E53" s="2216">
        <f>E28+E43+E45+E49+E51</f>
        <v>2828080.7</v>
      </c>
      <c r="F53" s="2216">
        <f>F28+F45+F43+F49+F51</f>
        <v>9750269.540000001</v>
      </c>
      <c r="G53" s="2217">
        <f>G28+G43+G45+G49+G51</f>
        <v>3132690.4989999998</v>
      </c>
      <c r="Q53" s="2218"/>
    </row>
    <row r="54" spans="1:17" x14ac:dyDescent="0.2">
      <c r="E54" s="2197"/>
      <c r="F54" s="2197"/>
      <c r="I54" s="2244"/>
      <c r="Q54" s="2252"/>
    </row>
    <row r="55" spans="1:17" x14ac:dyDescent="0.2">
      <c r="E55" s="2218"/>
      <c r="F55" s="2218"/>
      <c r="Q55" s="2196"/>
    </row>
    <row r="56" spans="1:17" x14ac:dyDescent="0.2">
      <c r="G56" s="2244"/>
      <c r="Q56" s="2196"/>
    </row>
    <row r="57" spans="1:17" x14ac:dyDescent="0.2">
      <c r="E57" s="2244"/>
      <c r="F57" s="2244"/>
      <c r="G57" s="2244"/>
      <c r="Q57" s="2196"/>
    </row>
    <row r="58" spans="1:17" x14ac:dyDescent="0.2">
      <c r="Q58" s="2196"/>
    </row>
    <row r="59" spans="1:17" x14ac:dyDescent="0.2">
      <c r="Q59" s="2196"/>
    </row>
    <row r="60" spans="1:17" x14ac:dyDescent="0.2">
      <c r="Q60" s="2196"/>
    </row>
    <row r="61" spans="1:17" x14ac:dyDescent="0.2">
      <c r="Q61" s="2196"/>
    </row>
    <row r="62" spans="1:17" x14ac:dyDescent="0.2">
      <c r="Q62" s="2196"/>
    </row>
    <row r="63" spans="1:17" x14ac:dyDescent="0.2">
      <c r="Q63" s="2196"/>
    </row>
    <row r="64" spans="1:17" x14ac:dyDescent="0.2">
      <c r="Q64" s="2196"/>
    </row>
    <row r="65" spans="17:17" x14ac:dyDescent="0.2">
      <c r="Q65" s="2196"/>
    </row>
    <row r="66" spans="17:17" x14ac:dyDescent="0.2">
      <c r="Q66" s="2196"/>
    </row>
    <row r="67" spans="17:17" x14ac:dyDescent="0.2">
      <c r="Q67" s="2196"/>
    </row>
    <row r="68" spans="17:17" x14ac:dyDescent="0.2">
      <c r="Q68" s="2196"/>
    </row>
    <row r="69" spans="17:17" x14ac:dyDescent="0.2">
      <c r="Q69" s="2196"/>
    </row>
    <row r="70" spans="17:17" x14ac:dyDescent="0.2">
      <c r="Q70" s="2196"/>
    </row>
    <row r="71" spans="17:17" x14ac:dyDescent="0.2">
      <c r="Q71" s="2196"/>
    </row>
    <row r="72" spans="17:17" x14ac:dyDescent="0.2">
      <c r="Q72" s="2196"/>
    </row>
    <row r="73" spans="17:17" x14ac:dyDescent="0.2">
      <c r="Q73" s="2196"/>
    </row>
    <row r="74" spans="17:17" x14ac:dyDescent="0.2">
      <c r="Q74" s="2196"/>
    </row>
    <row r="75" spans="17:17" x14ac:dyDescent="0.2">
      <c r="Q75" s="2196"/>
    </row>
    <row r="76" spans="17:17" x14ac:dyDescent="0.2">
      <c r="Q76" s="2196"/>
    </row>
    <row r="77" spans="17:17" x14ac:dyDescent="0.2">
      <c r="Q77" s="2196"/>
    </row>
    <row r="78" spans="17:17" x14ac:dyDescent="0.2">
      <c r="Q78" s="2196"/>
    </row>
    <row r="79" spans="17:17" x14ac:dyDescent="0.2">
      <c r="Q79" s="2196"/>
    </row>
  </sheetData>
  <mergeCells count="44">
    <mergeCell ref="C48:D48"/>
    <mergeCell ref="B49:D49"/>
    <mergeCell ref="C50:D50"/>
    <mergeCell ref="B51:D51"/>
    <mergeCell ref="C52:D52"/>
    <mergeCell ref="B53:D53"/>
    <mergeCell ref="C41:D41"/>
    <mergeCell ref="C42:D42"/>
    <mergeCell ref="B43:D43"/>
    <mergeCell ref="C44:D44"/>
    <mergeCell ref="B45:D45"/>
    <mergeCell ref="C46:D46"/>
    <mergeCell ref="C34:D34"/>
    <mergeCell ref="C35:D35"/>
    <mergeCell ref="C36:D36"/>
    <mergeCell ref="C37:D37"/>
    <mergeCell ref="C39:D39"/>
    <mergeCell ref="C40:D40"/>
    <mergeCell ref="C38:D38"/>
    <mergeCell ref="A27:D27"/>
    <mergeCell ref="B28:D28"/>
    <mergeCell ref="C29:D29"/>
    <mergeCell ref="C30:D30"/>
    <mergeCell ref="C32:D32"/>
    <mergeCell ref="C33:D33"/>
    <mergeCell ref="C31:D31"/>
    <mergeCell ref="B17:D17"/>
    <mergeCell ref="B18:D18"/>
    <mergeCell ref="A19:D19"/>
    <mergeCell ref="B20:D20"/>
    <mergeCell ref="A21:D21"/>
    <mergeCell ref="A25:G25"/>
    <mergeCell ref="B11:D11"/>
    <mergeCell ref="A12:B12"/>
    <mergeCell ref="A13:D13"/>
    <mergeCell ref="B14:D14"/>
    <mergeCell ref="B15:D15"/>
    <mergeCell ref="A16:D16"/>
    <mergeCell ref="A1:G1"/>
    <mergeCell ref="A5:G5"/>
    <mergeCell ref="A7:D7"/>
    <mergeCell ref="A8:D8"/>
    <mergeCell ref="B9:D9"/>
    <mergeCell ref="B10:D10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  <ignoredErrors>
    <ignoredError sqref="F13:F21 F43:F5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U131"/>
  <sheetViews>
    <sheetView zoomScaleNormal="100" workbookViewId="0">
      <selection activeCell="A2" sqref="A2"/>
    </sheetView>
  </sheetViews>
  <sheetFormatPr defaultRowHeight="12.75" x14ac:dyDescent="0.2"/>
  <cols>
    <col min="1" max="1" width="8.140625" style="2181" customWidth="1"/>
    <col min="2" max="2" width="3.7109375" style="2181" customWidth="1"/>
    <col min="3" max="5" width="5.42578125" style="2181" customWidth="1"/>
    <col min="6" max="6" width="50.28515625" style="2181" customWidth="1"/>
    <col min="7" max="7" width="12.7109375" style="2181" customWidth="1"/>
    <col min="8" max="8" width="11.7109375" style="2181" bestFit="1" customWidth="1"/>
    <col min="9" max="9" width="10.140625" style="2181" bestFit="1" customWidth="1"/>
    <col min="10" max="10" width="11.42578125" style="2181" customWidth="1"/>
    <col min="11" max="11" width="11.7109375" style="2181" bestFit="1" customWidth="1"/>
    <col min="12" max="13" width="10" style="2181" bestFit="1" customWidth="1"/>
    <col min="14" max="14" width="4.5703125" style="2181" customWidth="1"/>
    <col min="15" max="15" width="9.140625" style="2181"/>
    <col min="16" max="16" width="4" style="2181" bestFit="1" customWidth="1"/>
    <col min="17" max="17" width="15.28515625" style="2181" customWidth="1"/>
    <col min="18" max="18" width="9.140625" style="2181"/>
    <col min="19" max="19" width="11.7109375" style="2181" customWidth="1"/>
    <col min="20" max="16384" width="9.140625" style="2181"/>
  </cols>
  <sheetData>
    <row r="1" spans="1:21" ht="18" x14ac:dyDescent="0.25">
      <c r="A1" s="2935" t="s">
        <v>146</v>
      </c>
      <c r="B1" s="2935"/>
      <c r="C1" s="2935"/>
      <c r="D1" s="2935"/>
      <c r="E1" s="2935"/>
      <c r="F1" s="2935"/>
      <c r="G1" s="2935"/>
    </row>
    <row r="3" spans="1:21" ht="15.75" x14ac:dyDescent="0.25">
      <c r="A3" s="2936" t="s">
        <v>1781</v>
      </c>
      <c r="B3" s="2937"/>
      <c r="C3" s="2937"/>
      <c r="D3" s="2937"/>
      <c r="E3" s="2937"/>
      <c r="F3" s="2937"/>
      <c r="G3" s="2938"/>
    </row>
    <row r="4" spans="1:21" ht="13.5" thickBot="1" x14ac:dyDescent="0.25">
      <c r="G4" s="2198" t="s">
        <v>754</v>
      </c>
      <c r="L4" s="2196"/>
      <c r="M4" s="2196"/>
      <c r="N4" s="2196"/>
    </row>
    <row r="5" spans="1:21" ht="13.5" thickBot="1" x14ac:dyDescent="0.25">
      <c r="A5" s="2968" t="s">
        <v>1782</v>
      </c>
      <c r="B5" s="2969"/>
      <c r="C5" s="2969"/>
      <c r="D5" s="2969"/>
      <c r="E5" s="2970"/>
      <c r="F5" s="2266" t="s">
        <v>756</v>
      </c>
      <c r="G5" s="2200" t="s">
        <v>59</v>
      </c>
      <c r="H5" s="2237"/>
      <c r="I5" s="2237"/>
      <c r="J5" s="2267"/>
      <c r="L5" s="2196"/>
      <c r="M5" s="2196"/>
      <c r="N5" s="2196"/>
    </row>
    <row r="6" spans="1:21" ht="13.5" customHeight="1" thickBot="1" x14ac:dyDescent="0.25">
      <c r="A6" s="2268" t="s">
        <v>1675</v>
      </c>
      <c r="B6" s="2269" t="s">
        <v>17</v>
      </c>
      <c r="C6" s="2270" t="s">
        <v>757</v>
      </c>
      <c r="D6" s="2271" t="s">
        <v>758</v>
      </c>
      <c r="E6" s="2272" t="s">
        <v>759</v>
      </c>
      <c r="F6" s="2273" t="s">
        <v>1783</v>
      </c>
      <c r="G6" s="2274">
        <f>SUM(G7:G11)</f>
        <v>2960000</v>
      </c>
      <c r="H6" s="2275"/>
      <c r="I6" s="2237"/>
      <c r="J6" s="2771"/>
      <c r="K6" s="2321"/>
      <c r="L6" s="2276"/>
      <c r="M6" s="2276"/>
      <c r="N6" s="2277"/>
    </row>
    <row r="7" spans="1:21" ht="12.75" customHeight="1" x14ac:dyDescent="0.2">
      <c r="A7" s="2971" t="s">
        <v>1784</v>
      </c>
      <c r="B7" s="2278" t="s">
        <v>18</v>
      </c>
      <c r="C7" s="2279" t="s">
        <v>14</v>
      </c>
      <c r="D7" s="2279" t="s">
        <v>14</v>
      </c>
      <c r="E7" s="2280">
        <v>1111</v>
      </c>
      <c r="F7" s="2281" t="s">
        <v>1785</v>
      </c>
      <c r="G7" s="2282">
        <v>635000</v>
      </c>
      <c r="H7" s="2237"/>
      <c r="I7" s="2237"/>
      <c r="J7" s="2321"/>
      <c r="K7" s="2197"/>
      <c r="L7" s="2283"/>
      <c r="M7" s="2284"/>
      <c r="N7" s="2285"/>
    </row>
    <row r="8" spans="1:21" x14ac:dyDescent="0.2">
      <c r="A8" s="2972"/>
      <c r="B8" s="2286" t="s">
        <v>18</v>
      </c>
      <c r="C8" s="2287" t="s">
        <v>14</v>
      </c>
      <c r="D8" s="2287" t="s">
        <v>14</v>
      </c>
      <c r="E8" s="2288">
        <v>1112</v>
      </c>
      <c r="F8" s="2289" t="s">
        <v>1786</v>
      </c>
      <c r="G8" s="2282">
        <v>3000</v>
      </c>
      <c r="H8" s="2237"/>
      <c r="I8" s="2237"/>
      <c r="J8" s="2321"/>
      <c r="K8" s="2197"/>
      <c r="L8" s="2283"/>
      <c r="M8" s="2284"/>
      <c r="N8" s="2285"/>
    </row>
    <row r="9" spans="1:21" x14ac:dyDescent="0.2">
      <c r="A9" s="2972"/>
      <c r="B9" s="2286" t="s">
        <v>18</v>
      </c>
      <c r="C9" s="2287" t="s">
        <v>14</v>
      </c>
      <c r="D9" s="2287" t="s">
        <v>14</v>
      </c>
      <c r="E9" s="2288">
        <v>1113</v>
      </c>
      <c r="F9" s="2289" t="s">
        <v>1787</v>
      </c>
      <c r="G9" s="2282">
        <v>55000</v>
      </c>
      <c r="H9" s="2237"/>
      <c r="I9" s="2237"/>
      <c r="J9" s="2321"/>
      <c r="K9" s="2197"/>
      <c r="L9" s="2283"/>
      <c r="M9" s="2284"/>
      <c r="N9" s="2285"/>
      <c r="O9" s="2197"/>
      <c r="P9" s="2197"/>
      <c r="Q9" s="2197"/>
      <c r="R9" s="2197"/>
      <c r="S9" s="2197"/>
      <c r="T9" s="2197"/>
    </row>
    <row r="10" spans="1:21" x14ac:dyDescent="0.2">
      <c r="A10" s="2972"/>
      <c r="B10" s="2286" t="s">
        <v>18</v>
      </c>
      <c r="C10" s="2287" t="s">
        <v>14</v>
      </c>
      <c r="D10" s="2287" t="s">
        <v>14</v>
      </c>
      <c r="E10" s="2288">
        <v>1121</v>
      </c>
      <c r="F10" s="2289" t="s">
        <v>1788</v>
      </c>
      <c r="G10" s="2282">
        <v>667000</v>
      </c>
      <c r="H10" s="2237"/>
      <c r="I10" s="2237"/>
      <c r="J10" s="2321"/>
      <c r="K10" s="2197"/>
      <c r="L10" s="2283"/>
      <c r="M10" s="2284"/>
      <c r="N10" s="2285"/>
      <c r="O10" s="2197"/>
      <c r="P10" s="2197"/>
      <c r="Q10" s="2197"/>
      <c r="R10" s="2197"/>
      <c r="S10" s="2290"/>
      <c r="T10" s="2290"/>
    </row>
    <row r="11" spans="1:21" ht="13.5" thickBot="1" x14ac:dyDescent="0.25">
      <c r="A11" s="2973"/>
      <c r="B11" s="2291" t="s">
        <v>18</v>
      </c>
      <c r="C11" s="2287" t="s">
        <v>14</v>
      </c>
      <c r="D11" s="2287" t="s">
        <v>14</v>
      </c>
      <c r="E11" s="2288">
        <v>1211</v>
      </c>
      <c r="F11" s="2292" t="s">
        <v>1789</v>
      </c>
      <c r="G11" s="2293">
        <v>1600000</v>
      </c>
      <c r="H11" s="2237"/>
      <c r="I11" s="2237"/>
      <c r="J11" s="2223"/>
      <c r="K11" s="2196"/>
      <c r="L11" s="2283"/>
      <c r="M11" s="2284"/>
      <c r="N11" s="2285"/>
      <c r="O11" s="2796"/>
      <c r="P11" s="2196"/>
      <c r="Q11" s="2196"/>
      <c r="R11" s="2256"/>
      <c r="S11" s="2294"/>
      <c r="T11" s="2294"/>
    </row>
    <row r="12" spans="1:21" ht="13.5" thickBot="1" x14ac:dyDescent="0.25">
      <c r="A12" s="2295" t="s">
        <v>1675</v>
      </c>
      <c r="B12" s="2296" t="s">
        <v>17</v>
      </c>
      <c r="C12" s="2270" t="s">
        <v>757</v>
      </c>
      <c r="D12" s="2271" t="s">
        <v>758</v>
      </c>
      <c r="E12" s="2272" t="s">
        <v>759</v>
      </c>
      <c r="F12" s="2297" t="s">
        <v>1790</v>
      </c>
      <c r="G12" s="2298">
        <f>SUM(G13:G19)</f>
        <v>700</v>
      </c>
      <c r="H12" s="2808"/>
      <c r="I12" s="2223"/>
      <c r="J12" s="2223"/>
      <c r="K12" s="2223"/>
      <c r="L12" s="2299"/>
      <c r="M12" s="2299"/>
      <c r="N12" s="2300"/>
      <c r="O12" s="2797"/>
      <c r="P12" s="2798"/>
      <c r="Q12" s="2797"/>
      <c r="R12" s="2798"/>
      <c r="S12" s="2301"/>
      <c r="T12" s="2301"/>
    </row>
    <row r="13" spans="1:21" x14ac:dyDescent="0.2">
      <c r="A13" s="2302" t="s">
        <v>1687</v>
      </c>
      <c r="B13" s="2303" t="s">
        <v>18</v>
      </c>
      <c r="C13" s="2304" t="s">
        <v>14</v>
      </c>
      <c r="D13" s="2305" t="s">
        <v>14</v>
      </c>
      <c r="E13" s="2306">
        <v>1361</v>
      </c>
      <c r="F13" s="2307" t="s">
        <v>1791</v>
      </c>
      <c r="G13" s="2308">
        <v>165</v>
      </c>
      <c r="H13" s="2196"/>
      <c r="I13" s="2196"/>
      <c r="J13" s="2799"/>
      <c r="K13" s="2223"/>
      <c r="L13" s="2223"/>
      <c r="M13" s="2223"/>
      <c r="N13" s="2223"/>
      <c r="O13" s="2799"/>
      <c r="P13" s="2800"/>
      <c r="Q13" s="2801"/>
      <c r="R13" s="2799"/>
      <c r="S13" s="1352"/>
      <c r="T13" s="1352"/>
      <c r="U13" s="2309"/>
    </row>
    <row r="14" spans="1:21" ht="12.75" customHeight="1" x14ac:dyDescent="0.2">
      <c r="A14" s="2310" t="s">
        <v>1693</v>
      </c>
      <c r="B14" s="2311" t="s">
        <v>18</v>
      </c>
      <c r="C14" s="2312" t="s">
        <v>14</v>
      </c>
      <c r="D14" s="2313" t="s">
        <v>14</v>
      </c>
      <c r="E14" s="2314">
        <v>1361</v>
      </c>
      <c r="F14" s="2281" t="s">
        <v>1792</v>
      </c>
      <c r="G14" s="2282">
        <v>210</v>
      </c>
      <c r="H14" s="2196"/>
      <c r="I14" s="2196"/>
      <c r="J14" s="2799"/>
      <c r="K14" s="2196"/>
      <c r="L14" s="2223"/>
      <c r="M14" s="2223"/>
      <c r="N14" s="2223"/>
      <c r="O14" s="2799"/>
      <c r="P14" s="2800"/>
      <c r="Q14" s="2801"/>
      <c r="R14" s="2799"/>
      <c r="S14" s="1352"/>
      <c r="T14" s="1352"/>
    </row>
    <row r="15" spans="1:21" x14ac:dyDescent="0.2">
      <c r="A15" s="2315" t="s">
        <v>1699</v>
      </c>
      <c r="B15" s="2311" t="s">
        <v>18</v>
      </c>
      <c r="C15" s="2312" t="s">
        <v>14</v>
      </c>
      <c r="D15" s="2313" t="s">
        <v>14</v>
      </c>
      <c r="E15" s="2314">
        <v>1361</v>
      </c>
      <c r="F15" s="2289" t="s">
        <v>1966</v>
      </c>
      <c r="G15" s="2282">
        <v>120</v>
      </c>
      <c r="H15" s="2252"/>
      <c r="I15" s="2196"/>
      <c r="J15" s="2799"/>
      <c r="K15" s="2196"/>
      <c r="L15" s="2223"/>
      <c r="M15" s="2223"/>
      <c r="N15" s="2223"/>
      <c r="O15" s="2799"/>
      <c r="P15" s="2800"/>
      <c r="Q15" s="2801"/>
      <c r="R15" s="2799"/>
      <c r="S15" s="1352"/>
      <c r="T15" s="1352"/>
    </row>
    <row r="16" spans="1:21" x14ac:dyDescent="0.2">
      <c r="A16" s="2315" t="s">
        <v>1702</v>
      </c>
      <c r="B16" s="2316" t="s">
        <v>18</v>
      </c>
      <c r="C16" s="2317" t="s">
        <v>14</v>
      </c>
      <c r="D16" s="2318" t="s">
        <v>14</v>
      </c>
      <c r="E16" s="2319">
        <v>1361</v>
      </c>
      <c r="F16" s="2289" t="s">
        <v>1793</v>
      </c>
      <c r="G16" s="2320">
        <v>80</v>
      </c>
      <c r="H16" s="2196"/>
      <c r="I16" s="2196"/>
      <c r="J16" s="2799"/>
      <c r="K16" s="2196"/>
      <c r="L16" s="2223"/>
      <c r="M16" s="2223"/>
      <c r="N16" s="2223"/>
      <c r="O16" s="2799"/>
      <c r="P16" s="2800"/>
      <c r="Q16" s="2801"/>
      <c r="R16" s="2799"/>
      <c r="S16" s="1352"/>
      <c r="T16" s="2321"/>
    </row>
    <row r="17" spans="1:21" x14ac:dyDescent="0.2">
      <c r="A17" s="2315" t="s">
        <v>1705</v>
      </c>
      <c r="B17" s="2311" t="s">
        <v>18</v>
      </c>
      <c r="C17" s="2312" t="s">
        <v>14</v>
      </c>
      <c r="D17" s="2313" t="s">
        <v>14</v>
      </c>
      <c r="E17" s="2314">
        <v>1361</v>
      </c>
      <c r="F17" s="2289" t="s">
        <v>1794</v>
      </c>
      <c r="G17" s="2282">
        <v>5</v>
      </c>
      <c r="H17" s="2196"/>
      <c r="I17" s="2196"/>
      <c r="J17" s="2799"/>
      <c r="K17" s="2196"/>
      <c r="L17" s="2223"/>
      <c r="M17" s="2223"/>
      <c r="N17" s="2223"/>
      <c r="O17" s="2799"/>
      <c r="P17" s="2800"/>
      <c r="Q17" s="2801"/>
      <c r="R17" s="2799"/>
      <c r="S17" s="1352"/>
      <c r="T17" s="1352"/>
    </row>
    <row r="18" spans="1:21" x14ac:dyDescent="0.2">
      <c r="A18" s="2315" t="s">
        <v>1711</v>
      </c>
      <c r="B18" s="2311" t="s">
        <v>18</v>
      </c>
      <c r="C18" s="2312" t="s">
        <v>14</v>
      </c>
      <c r="D18" s="2313" t="s">
        <v>14</v>
      </c>
      <c r="E18" s="2314">
        <v>1361</v>
      </c>
      <c r="F18" s="2289" t="s">
        <v>1795</v>
      </c>
      <c r="G18" s="2282">
        <v>80</v>
      </c>
      <c r="H18" s="2196"/>
      <c r="I18" s="2196"/>
      <c r="J18" s="2799"/>
      <c r="K18" s="2196"/>
      <c r="L18" s="2223"/>
      <c r="M18" s="2223"/>
      <c r="N18" s="2223"/>
      <c r="O18" s="2799"/>
      <c r="P18" s="2800"/>
      <c r="Q18" s="2801"/>
      <c r="R18" s="2799"/>
      <c r="S18" s="1352"/>
      <c r="T18" s="1352"/>
    </row>
    <row r="19" spans="1:21" ht="13.5" thickBot="1" x14ac:dyDescent="0.25">
      <c r="A19" s="2322" t="s">
        <v>1714</v>
      </c>
      <c r="B19" s="2323" t="s">
        <v>18</v>
      </c>
      <c r="C19" s="2324" t="s">
        <v>14</v>
      </c>
      <c r="D19" s="2325" t="s">
        <v>14</v>
      </c>
      <c r="E19" s="2326">
        <v>1361</v>
      </c>
      <c r="F19" s="2292" t="s">
        <v>1796</v>
      </c>
      <c r="G19" s="2293">
        <v>40</v>
      </c>
      <c r="H19" s="2196"/>
      <c r="I19" s="2196"/>
      <c r="J19" s="2799"/>
      <c r="K19" s="2196"/>
      <c r="L19" s="2223"/>
      <c r="M19" s="2223"/>
      <c r="N19" s="2223"/>
      <c r="O19" s="2799"/>
      <c r="P19" s="2800"/>
      <c r="Q19" s="2801"/>
      <c r="R19" s="2799"/>
      <c r="S19" s="1352"/>
      <c r="T19" s="1352"/>
    </row>
    <row r="20" spans="1:21" x14ac:dyDescent="0.2">
      <c r="A20" s="2327"/>
      <c r="B20" s="2328"/>
      <c r="C20" s="2328"/>
      <c r="D20" s="2328"/>
      <c r="E20" s="2328"/>
      <c r="F20" s="2329"/>
      <c r="G20" s="2330"/>
      <c r="H20" s="2809"/>
      <c r="I20" s="2810"/>
      <c r="J20" s="2802"/>
      <c r="K20" s="2256"/>
      <c r="L20" s="2223"/>
      <c r="M20" s="2223"/>
      <c r="N20" s="2223"/>
      <c r="O20" s="2803"/>
      <c r="P20" s="2974"/>
      <c r="Q20" s="2974"/>
      <c r="R20" s="2803"/>
      <c r="S20" s="2331"/>
      <c r="T20" s="1352"/>
    </row>
    <row r="21" spans="1:21" s="894" customFormat="1" ht="12.75" customHeight="1" thickBot="1" x14ac:dyDescent="0.25">
      <c r="B21" s="898"/>
      <c r="C21" s="899"/>
      <c r="D21" s="899"/>
      <c r="E21" s="899"/>
      <c r="F21" s="899"/>
      <c r="G21" s="900" t="s">
        <v>754</v>
      </c>
      <c r="H21" s="2808"/>
      <c r="I21" s="2811"/>
      <c r="J21" s="912"/>
      <c r="K21" s="912"/>
      <c r="L21" s="912"/>
      <c r="M21" s="2804"/>
      <c r="N21" s="912"/>
      <c r="O21" s="912"/>
      <c r="P21" s="912"/>
      <c r="Q21" s="912"/>
      <c r="R21" s="912"/>
      <c r="S21" s="1241"/>
      <c r="T21" s="1352"/>
      <c r="U21" s="2181"/>
    </row>
    <row r="22" spans="1:21" s="894" customFormat="1" ht="13.5" thickBot="1" x14ac:dyDescent="0.25">
      <c r="A22" s="2332" t="s">
        <v>60</v>
      </c>
      <c r="B22" s="2975" t="s">
        <v>755</v>
      </c>
      <c r="C22" s="2976"/>
      <c r="D22" s="2976"/>
      <c r="E22" s="2977"/>
      <c r="F22" s="2333" t="s">
        <v>756</v>
      </c>
      <c r="G22" s="2200" t="s">
        <v>59</v>
      </c>
      <c r="H22" s="2808"/>
      <c r="I22" s="2812"/>
      <c r="J22" s="912"/>
      <c r="K22" s="2805"/>
      <c r="L22" s="2806"/>
      <c r="M22" s="2807"/>
      <c r="N22" s="912"/>
      <c r="O22" s="912"/>
      <c r="P22" s="912"/>
      <c r="Q22" s="912"/>
      <c r="R22" s="912"/>
      <c r="S22" s="1241"/>
      <c r="T22" s="1352"/>
    </row>
    <row r="23" spans="1:21" s="2169" customFormat="1" ht="15.75" customHeight="1" thickBot="1" x14ac:dyDescent="0.25">
      <c r="A23" s="2813">
        <f>SUM(A24:A75)</f>
        <v>19500</v>
      </c>
      <c r="B23" s="2814" t="s">
        <v>17</v>
      </c>
      <c r="C23" s="2815" t="s">
        <v>757</v>
      </c>
      <c r="D23" s="2816" t="s">
        <v>758</v>
      </c>
      <c r="E23" s="2817" t="s">
        <v>759</v>
      </c>
      <c r="F23" s="2818" t="s">
        <v>760</v>
      </c>
      <c r="G23" s="2813">
        <f>SUM(G24:G75)</f>
        <v>19500</v>
      </c>
      <c r="H23" s="2819"/>
      <c r="I23" s="2819"/>
      <c r="J23" s="2819"/>
      <c r="K23" s="2820"/>
      <c r="L23" s="2821"/>
      <c r="M23" s="2819"/>
      <c r="N23" s="2819"/>
      <c r="O23" s="2819"/>
      <c r="P23" s="2819"/>
      <c r="Q23" s="2819"/>
      <c r="R23" s="2819"/>
      <c r="S23" s="2822"/>
      <c r="T23" s="2823"/>
    </row>
    <row r="24" spans="1:21" s="1241" customFormat="1" ht="12.75" customHeight="1" x14ac:dyDescent="0.2">
      <c r="A24" s="907">
        <v>870</v>
      </c>
      <c r="B24" s="2334" t="s">
        <v>18</v>
      </c>
      <c r="C24" s="909">
        <v>1401</v>
      </c>
      <c r="D24" s="909">
        <v>3121</v>
      </c>
      <c r="E24" s="2335">
        <v>2122</v>
      </c>
      <c r="F24" s="1963" t="s">
        <v>761</v>
      </c>
      <c r="G24" s="2339">
        <v>900</v>
      </c>
      <c r="H24" s="912"/>
      <c r="I24" s="2845"/>
      <c r="J24" s="934"/>
      <c r="K24" s="912"/>
      <c r="L24" s="912"/>
      <c r="M24" s="912"/>
      <c r="N24" s="912"/>
      <c r="O24" s="912"/>
      <c r="P24" s="912"/>
      <c r="Q24" s="912"/>
      <c r="R24" s="912"/>
      <c r="U24" s="894"/>
    </row>
    <row r="25" spans="1:21" s="1241" customFormat="1" x14ac:dyDescent="0.2">
      <c r="A25" s="914">
        <v>285</v>
      </c>
      <c r="B25" s="2337" t="s">
        <v>18</v>
      </c>
      <c r="C25" s="916">
        <v>1402</v>
      </c>
      <c r="D25" s="919">
        <v>3121</v>
      </c>
      <c r="E25" s="2338">
        <v>2122</v>
      </c>
      <c r="F25" s="1962" t="s">
        <v>762</v>
      </c>
      <c r="G25" s="2345">
        <v>285</v>
      </c>
      <c r="H25" s="912"/>
      <c r="I25" s="2846"/>
      <c r="J25" s="934"/>
      <c r="K25" s="912"/>
      <c r="L25" s="912"/>
      <c r="M25" s="912"/>
      <c r="N25" s="912"/>
      <c r="O25" s="912"/>
      <c r="P25" s="912"/>
      <c r="Q25" s="912"/>
      <c r="R25" s="912"/>
    </row>
    <row r="26" spans="1:21" s="1241" customFormat="1" x14ac:dyDescent="0.2">
      <c r="A26" s="914">
        <v>85</v>
      </c>
      <c r="B26" s="2337" t="s">
        <v>18</v>
      </c>
      <c r="C26" s="916">
        <v>1403</v>
      </c>
      <c r="D26" s="919">
        <v>3121</v>
      </c>
      <c r="E26" s="2338">
        <v>2122</v>
      </c>
      <c r="F26" s="2340" t="s">
        <v>1797</v>
      </c>
      <c r="G26" s="2345">
        <v>81.59</v>
      </c>
      <c r="H26" s="912"/>
      <c r="I26" s="2659"/>
      <c r="J26" s="934"/>
      <c r="K26" s="912"/>
    </row>
    <row r="27" spans="1:21" s="1241" customFormat="1" x14ac:dyDescent="0.2">
      <c r="A27" s="914">
        <v>800</v>
      </c>
      <c r="B27" s="2337" t="s">
        <v>18</v>
      </c>
      <c r="C27" s="916">
        <v>1405</v>
      </c>
      <c r="D27" s="919">
        <v>3121</v>
      </c>
      <c r="E27" s="2338">
        <v>2122</v>
      </c>
      <c r="F27" s="1962" t="s">
        <v>764</v>
      </c>
      <c r="G27" s="2345">
        <v>800</v>
      </c>
      <c r="H27" s="912"/>
      <c r="I27" s="2659"/>
      <c r="J27" s="934"/>
      <c r="K27" s="912"/>
    </row>
    <row r="28" spans="1:21" s="1241" customFormat="1" x14ac:dyDescent="0.2">
      <c r="A28" s="914">
        <v>87</v>
      </c>
      <c r="B28" s="2337" t="s">
        <v>18</v>
      </c>
      <c r="C28" s="916">
        <v>1406</v>
      </c>
      <c r="D28" s="919">
        <v>3121</v>
      </c>
      <c r="E28" s="2338">
        <v>2122</v>
      </c>
      <c r="F28" s="1962" t="s">
        <v>765</v>
      </c>
      <c r="G28" s="2345">
        <v>79.55</v>
      </c>
      <c r="H28" s="912"/>
      <c r="I28" s="2659"/>
      <c r="J28" s="934"/>
      <c r="K28" s="912"/>
    </row>
    <row r="29" spans="1:21" s="1241" customFormat="1" x14ac:dyDescent="0.2">
      <c r="A29" s="914">
        <v>240</v>
      </c>
      <c r="B29" s="2337" t="s">
        <v>18</v>
      </c>
      <c r="C29" s="916">
        <v>1407</v>
      </c>
      <c r="D29" s="919">
        <v>3121</v>
      </c>
      <c r="E29" s="2338">
        <v>2122</v>
      </c>
      <c r="F29" s="1962" t="s">
        <v>766</v>
      </c>
      <c r="G29" s="2345">
        <v>240</v>
      </c>
      <c r="H29" s="912"/>
      <c r="I29" s="2659"/>
      <c r="J29" s="934"/>
      <c r="K29" s="912"/>
    </row>
    <row r="30" spans="1:21" s="1241" customFormat="1" x14ac:dyDescent="0.2">
      <c r="A30" s="914">
        <v>830</v>
      </c>
      <c r="B30" s="2337" t="s">
        <v>18</v>
      </c>
      <c r="C30" s="916">
        <v>1409</v>
      </c>
      <c r="D30" s="919">
        <v>3121</v>
      </c>
      <c r="E30" s="2338">
        <v>2122</v>
      </c>
      <c r="F30" s="2340" t="s">
        <v>767</v>
      </c>
      <c r="G30" s="2345">
        <v>830</v>
      </c>
      <c r="H30" s="912"/>
      <c r="I30" s="2659"/>
      <c r="J30" s="934"/>
      <c r="K30" s="912"/>
    </row>
    <row r="31" spans="1:21" s="1241" customFormat="1" x14ac:dyDescent="0.2">
      <c r="A31" s="914">
        <v>280</v>
      </c>
      <c r="B31" s="2337" t="s">
        <v>18</v>
      </c>
      <c r="C31" s="916">
        <v>1410</v>
      </c>
      <c r="D31" s="919">
        <v>3121</v>
      </c>
      <c r="E31" s="2338">
        <v>2122</v>
      </c>
      <c r="F31" s="1962" t="s">
        <v>768</v>
      </c>
      <c r="G31" s="2345">
        <v>350</v>
      </c>
      <c r="H31" s="912"/>
      <c r="I31" s="2659"/>
      <c r="J31" s="934"/>
      <c r="K31" s="912"/>
    </row>
    <row r="32" spans="1:21" s="1241" customFormat="1" x14ac:dyDescent="0.2">
      <c r="A32" s="914">
        <v>630</v>
      </c>
      <c r="B32" s="2337" t="s">
        <v>18</v>
      </c>
      <c r="C32" s="916">
        <v>1411</v>
      </c>
      <c r="D32" s="919">
        <v>3121</v>
      </c>
      <c r="E32" s="2338">
        <v>2122</v>
      </c>
      <c r="F32" s="1962" t="s">
        <v>769</v>
      </c>
      <c r="G32" s="2345">
        <v>630</v>
      </c>
      <c r="H32" s="912"/>
      <c r="I32" s="2659"/>
      <c r="J32" s="934"/>
      <c r="K32" s="912"/>
    </row>
    <row r="33" spans="1:11" s="1241" customFormat="1" x14ac:dyDescent="0.2">
      <c r="A33" s="914">
        <v>205</v>
      </c>
      <c r="B33" s="2337" t="s">
        <v>18</v>
      </c>
      <c r="C33" s="916">
        <v>1412</v>
      </c>
      <c r="D33" s="919">
        <v>3122</v>
      </c>
      <c r="E33" s="2338">
        <v>2122</v>
      </c>
      <c r="F33" s="1962" t="s">
        <v>770</v>
      </c>
      <c r="G33" s="2345">
        <v>210.76</v>
      </c>
      <c r="H33" s="912"/>
      <c r="I33" s="2659"/>
      <c r="J33" s="934"/>
      <c r="K33" s="912"/>
    </row>
    <row r="34" spans="1:11" s="1241" customFormat="1" x14ac:dyDescent="0.2">
      <c r="A34" s="914">
        <v>263</v>
      </c>
      <c r="B34" s="2337" t="s">
        <v>18</v>
      </c>
      <c r="C34" s="916">
        <v>1413</v>
      </c>
      <c r="D34" s="919">
        <v>3122</v>
      </c>
      <c r="E34" s="2338">
        <v>2122</v>
      </c>
      <c r="F34" s="1962" t="s">
        <v>771</v>
      </c>
      <c r="G34" s="2345">
        <v>260.55</v>
      </c>
      <c r="H34" s="912"/>
      <c r="I34" s="2659"/>
      <c r="J34" s="934"/>
      <c r="K34" s="912"/>
    </row>
    <row r="35" spans="1:11" s="1241" customFormat="1" x14ac:dyDescent="0.2">
      <c r="A35" s="914">
        <v>303</v>
      </c>
      <c r="B35" s="2337" t="s">
        <v>18</v>
      </c>
      <c r="C35" s="916">
        <v>1414</v>
      </c>
      <c r="D35" s="919">
        <v>3122</v>
      </c>
      <c r="E35" s="2338">
        <v>2122</v>
      </c>
      <c r="F35" s="1962" t="s">
        <v>1798</v>
      </c>
      <c r="G35" s="2345">
        <v>304</v>
      </c>
      <c r="H35" s="912"/>
      <c r="I35" s="2659"/>
      <c r="J35" s="934"/>
      <c r="K35" s="912"/>
    </row>
    <row r="36" spans="1:11" s="1241" customFormat="1" x14ac:dyDescent="0.2">
      <c r="A36" s="914">
        <v>420</v>
      </c>
      <c r="B36" s="2337" t="s">
        <v>18</v>
      </c>
      <c r="C36" s="916">
        <v>1418</v>
      </c>
      <c r="D36" s="919">
        <v>3122</v>
      </c>
      <c r="E36" s="2338">
        <v>2122</v>
      </c>
      <c r="F36" s="1962" t="s">
        <v>773</v>
      </c>
      <c r="G36" s="2345">
        <v>420</v>
      </c>
      <c r="H36" s="912"/>
      <c r="I36" s="2659"/>
      <c r="J36" s="934"/>
      <c r="K36" s="912"/>
    </row>
    <row r="37" spans="1:11" s="1241" customFormat="1" x14ac:dyDescent="0.2">
      <c r="A37" s="914">
        <v>90</v>
      </c>
      <c r="B37" s="2337" t="s">
        <v>18</v>
      </c>
      <c r="C37" s="916">
        <v>1420</v>
      </c>
      <c r="D37" s="919">
        <v>3122</v>
      </c>
      <c r="E37" s="2338">
        <v>2122</v>
      </c>
      <c r="F37" s="1962" t="s">
        <v>774</v>
      </c>
      <c r="G37" s="2345">
        <v>90</v>
      </c>
      <c r="H37" s="912"/>
      <c r="I37" s="2659"/>
      <c r="J37" s="934"/>
      <c r="K37" s="912"/>
    </row>
    <row r="38" spans="1:11" s="1241" customFormat="1" x14ac:dyDescent="0.2">
      <c r="A38" s="914">
        <v>90</v>
      </c>
      <c r="B38" s="2337" t="s">
        <v>18</v>
      </c>
      <c r="C38" s="916">
        <v>1421</v>
      </c>
      <c r="D38" s="919">
        <v>3122</v>
      </c>
      <c r="E38" s="2338">
        <v>2122</v>
      </c>
      <c r="F38" s="1962" t="s">
        <v>775</v>
      </c>
      <c r="G38" s="2345">
        <v>90.98</v>
      </c>
      <c r="H38" s="912"/>
      <c r="I38" s="2659"/>
      <c r="J38" s="934"/>
      <c r="K38" s="912"/>
    </row>
    <row r="39" spans="1:11" s="1241" customFormat="1" x14ac:dyDescent="0.2">
      <c r="A39" s="914">
        <v>13</v>
      </c>
      <c r="B39" s="2337" t="s">
        <v>18</v>
      </c>
      <c r="C39" s="916">
        <v>1422</v>
      </c>
      <c r="D39" s="919">
        <v>3122</v>
      </c>
      <c r="E39" s="2338">
        <v>2122</v>
      </c>
      <c r="F39" s="1962" t="s">
        <v>776</v>
      </c>
      <c r="G39" s="2345">
        <v>12.04</v>
      </c>
      <c r="H39" s="912"/>
      <c r="I39" s="2659"/>
      <c r="J39" s="934"/>
      <c r="K39" s="912"/>
    </row>
    <row r="40" spans="1:11" s="1241" customFormat="1" x14ac:dyDescent="0.2">
      <c r="A40" s="914">
        <v>750</v>
      </c>
      <c r="B40" s="2337" t="s">
        <v>18</v>
      </c>
      <c r="C40" s="916">
        <v>1424</v>
      </c>
      <c r="D40" s="919">
        <v>3123</v>
      </c>
      <c r="E40" s="2338">
        <v>2122</v>
      </c>
      <c r="F40" s="1962" t="s">
        <v>777</v>
      </c>
      <c r="G40" s="2345">
        <v>920</v>
      </c>
      <c r="H40" s="912"/>
      <c r="I40" s="2659"/>
      <c r="J40" s="934"/>
      <c r="K40" s="912"/>
    </row>
    <row r="41" spans="1:11" s="1241" customFormat="1" x14ac:dyDescent="0.2">
      <c r="A41" s="914">
        <v>380</v>
      </c>
      <c r="B41" s="2337" t="s">
        <v>18</v>
      </c>
      <c r="C41" s="916">
        <v>1425</v>
      </c>
      <c r="D41" s="919">
        <v>3122</v>
      </c>
      <c r="E41" s="2338">
        <v>2122</v>
      </c>
      <c r="F41" s="1962" t="s">
        <v>778</v>
      </c>
      <c r="G41" s="2345">
        <v>384.63</v>
      </c>
      <c r="H41" s="912"/>
      <c r="I41" s="2659"/>
      <c r="J41" s="934"/>
      <c r="K41" s="912"/>
    </row>
    <row r="42" spans="1:11" s="1241" customFormat="1" x14ac:dyDescent="0.2">
      <c r="A42" s="914">
        <v>1015</v>
      </c>
      <c r="B42" s="2337" t="s">
        <v>18</v>
      </c>
      <c r="C42" s="916">
        <v>1427</v>
      </c>
      <c r="D42" s="919">
        <v>3122</v>
      </c>
      <c r="E42" s="2338">
        <v>2122</v>
      </c>
      <c r="F42" s="1962" t="s">
        <v>779</v>
      </c>
      <c r="G42" s="2345">
        <v>1014.7</v>
      </c>
      <c r="H42" s="912"/>
      <c r="I42" s="2659"/>
      <c r="J42" s="934"/>
      <c r="K42" s="912"/>
    </row>
    <row r="43" spans="1:11" s="1241" customFormat="1" x14ac:dyDescent="0.2">
      <c r="A43" s="914">
        <v>145</v>
      </c>
      <c r="B43" s="2337" t="s">
        <v>18</v>
      </c>
      <c r="C43" s="916">
        <v>1428</v>
      </c>
      <c r="D43" s="919">
        <v>3122</v>
      </c>
      <c r="E43" s="2338">
        <v>2122</v>
      </c>
      <c r="F43" s="1962" t="s">
        <v>780</v>
      </c>
      <c r="G43" s="2345">
        <v>144.88999999999999</v>
      </c>
      <c r="H43" s="912"/>
      <c r="I43" s="2659"/>
      <c r="J43" s="934"/>
      <c r="K43" s="912"/>
    </row>
    <row r="44" spans="1:11" s="1241" customFormat="1" x14ac:dyDescent="0.2">
      <c r="A44" s="914">
        <v>150</v>
      </c>
      <c r="B44" s="2337" t="s">
        <v>18</v>
      </c>
      <c r="C44" s="916">
        <v>1430</v>
      </c>
      <c r="D44" s="919">
        <v>3122</v>
      </c>
      <c r="E44" s="2338">
        <v>2122</v>
      </c>
      <c r="F44" s="1962" t="s">
        <v>781</v>
      </c>
      <c r="G44" s="2345">
        <v>146.22999999999999</v>
      </c>
      <c r="H44" s="912"/>
      <c r="I44" s="2659"/>
      <c r="J44" s="934"/>
      <c r="K44" s="912"/>
    </row>
    <row r="45" spans="1:11" s="1241" customFormat="1" x14ac:dyDescent="0.2">
      <c r="A45" s="914">
        <v>34</v>
      </c>
      <c r="B45" s="2337" t="s">
        <v>18</v>
      </c>
      <c r="C45" s="916">
        <v>1432</v>
      </c>
      <c r="D45" s="919">
        <v>3123</v>
      </c>
      <c r="E45" s="2338">
        <v>2122</v>
      </c>
      <c r="F45" s="2340" t="s">
        <v>1799</v>
      </c>
      <c r="G45" s="2345">
        <v>34</v>
      </c>
      <c r="H45" s="912"/>
      <c r="I45" s="2659"/>
      <c r="J45" s="934"/>
      <c r="K45" s="912"/>
    </row>
    <row r="46" spans="1:11" s="1241" customFormat="1" x14ac:dyDescent="0.2">
      <c r="A46" s="914">
        <v>1000</v>
      </c>
      <c r="B46" s="2337" t="s">
        <v>18</v>
      </c>
      <c r="C46" s="916">
        <v>1433</v>
      </c>
      <c r="D46" s="919">
        <v>3123</v>
      </c>
      <c r="E46" s="2338">
        <v>2122</v>
      </c>
      <c r="F46" s="1962" t="s">
        <v>1800</v>
      </c>
      <c r="G46" s="2345">
        <v>1030</v>
      </c>
      <c r="H46" s="912"/>
      <c r="I46" s="2659"/>
      <c r="J46" s="934"/>
      <c r="K46" s="912"/>
    </row>
    <row r="47" spans="1:11" s="1241" customFormat="1" x14ac:dyDescent="0.2">
      <c r="A47" s="914">
        <v>300</v>
      </c>
      <c r="B47" s="2337" t="s">
        <v>18</v>
      </c>
      <c r="C47" s="916">
        <v>1434</v>
      </c>
      <c r="D47" s="919">
        <v>3123</v>
      </c>
      <c r="E47" s="2338">
        <v>2122</v>
      </c>
      <c r="F47" s="1962" t="s">
        <v>784</v>
      </c>
      <c r="G47" s="2345">
        <v>299.38</v>
      </c>
      <c r="H47" s="912"/>
      <c r="I47" s="2659"/>
      <c r="J47" s="934"/>
      <c r="K47" s="912"/>
    </row>
    <row r="48" spans="1:11" s="1241" customFormat="1" x14ac:dyDescent="0.2">
      <c r="A48" s="914">
        <v>710</v>
      </c>
      <c r="B48" s="2337" t="s">
        <v>18</v>
      </c>
      <c r="C48" s="916">
        <v>1436</v>
      </c>
      <c r="D48" s="919">
        <v>3123</v>
      </c>
      <c r="E48" s="2338">
        <v>2122</v>
      </c>
      <c r="F48" s="1962" t="s">
        <v>785</v>
      </c>
      <c r="G48" s="2345">
        <v>710</v>
      </c>
      <c r="H48" s="912"/>
      <c r="I48" s="2659"/>
      <c r="J48" s="934"/>
      <c r="K48" s="912"/>
    </row>
    <row r="49" spans="1:21" s="1241" customFormat="1" x14ac:dyDescent="0.2">
      <c r="A49" s="914">
        <v>1800</v>
      </c>
      <c r="B49" s="2337" t="s">
        <v>18</v>
      </c>
      <c r="C49" s="916">
        <v>1437</v>
      </c>
      <c r="D49" s="919">
        <v>3123</v>
      </c>
      <c r="E49" s="2338">
        <v>2122</v>
      </c>
      <c r="F49" s="1962" t="s">
        <v>786</v>
      </c>
      <c r="G49" s="2345">
        <v>1800</v>
      </c>
      <c r="H49" s="912"/>
      <c r="I49" s="2659"/>
      <c r="J49" s="934"/>
      <c r="K49" s="912"/>
    </row>
    <row r="50" spans="1:21" s="1241" customFormat="1" x14ac:dyDescent="0.2">
      <c r="A50" s="914">
        <v>205</v>
      </c>
      <c r="B50" s="2337" t="s">
        <v>18</v>
      </c>
      <c r="C50" s="916">
        <v>1438</v>
      </c>
      <c r="D50" s="919">
        <v>3123</v>
      </c>
      <c r="E50" s="2338">
        <v>2122</v>
      </c>
      <c r="F50" s="1962" t="s">
        <v>787</v>
      </c>
      <c r="G50" s="2345">
        <v>230</v>
      </c>
      <c r="H50" s="912"/>
      <c r="I50" s="2659"/>
      <c r="J50" s="934"/>
      <c r="K50" s="912"/>
    </row>
    <row r="51" spans="1:21" s="1241" customFormat="1" x14ac:dyDescent="0.2">
      <c r="A51" s="914">
        <v>450</v>
      </c>
      <c r="B51" s="2337" t="s">
        <v>18</v>
      </c>
      <c r="C51" s="916">
        <v>1440</v>
      </c>
      <c r="D51" s="919">
        <v>3123</v>
      </c>
      <c r="E51" s="2338">
        <v>2122</v>
      </c>
      <c r="F51" s="1962" t="s">
        <v>788</v>
      </c>
      <c r="G51" s="2345">
        <v>450</v>
      </c>
      <c r="H51" s="912"/>
      <c r="I51" s="2659"/>
      <c r="J51" s="934"/>
      <c r="K51" s="912"/>
    </row>
    <row r="52" spans="1:21" s="1241" customFormat="1" x14ac:dyDescent="0.2">
      <c r="A52" s="914">
        <v>1360</v>
      </c>
      <c r="B52" s="2337" t="s">
        <v>18</v>
      </c>
      <c r="C52" s="916">
        <v>1442</v>
      </c>
      <c r="D52" s="919">
        <v>3123</v>
      </c>
      <c r="E52" s="2338">
        <v>2122</v>
      </c>
      <c r="F52" s="1962" t="s">
        <v>789</v>
      </c>
      <c r="G52" s="2345">
        <v>1200</v>
      </c>
      <c r="H52" s="912"/>
      <c r="I52" s="2659"/>
      <c r="J52" s="934"/>
      <c r="K52" s="912"/>
    </row>
    <row r="53" spans="1:21" s="1241" customFormat="1" x14ac:dyDescent="0.2">
      <c r="A53" s="914">
        <v>550</v>
      </c>
      <c r="B53" s="2337" t="s">
        <v>18</v>
      </c>
      <c r="C53" s="916">
        <v>1443</v>
      </c>
      <c r="D53" s="919">
        <v>3122</v>
      </c>
      <c r="E53" s="2338">
        <v>2122</v>
      </c>
      <c r="F53" s="1962" t="s">
        <v>790</v>
      </c>
      <c r="G53" s="2345">
        <v>546.41</v>
      </c>
      <c r="H53" s="912"/>
      <c r="I53" s="2659"/>
      <c r="J53" s="934"/>
      <c r="K53" s="912"/>
    </row>
    <row r="54" spans="1:21" s="1241" customFormat="1" x14ac:dyDescent="0.2">
      <c r="A54" s="914">
        <v>1100</v>
      </c>
      <c r="B54" s="2337" t="s">
        <v>18</v>
      </c>
      <c r="C54" s="916">
        <v>1448</v>
      </c>
      <c r="D54" s="919">
        <v>3123</v>
      </c>
      <c r="E54" s="2338">
        <v>2122</v>
      </c>
      <c r="F54" s="1962" t="s">
        <v>791</v>
      </c>
      <c r="G54" s="2345">
        <v>1000</v>
      </c>
      <c r="H54" s="912"/>
      <c r="I54" s="2659"/>
      <c r="J54" s="934"/>
      <c r="K54" s="912"/>
    </row>
    <row r="55" spans="1:21" s="1241" customFormat="1" x14ac:dyDescent="0.2">
      <c r="A55" s="914">
        <v>1790</v>
      </c>
      <c r="B55" s="2337" t="s">
        <v>18</v>
      </c>
      <c r="C55" s="916">
        <v>1450</v>
      </c>
      <c r="D55" s="919">
        <v>3124</v>
      </c>
      <c r="E55" s="2338">
        <v>2122</v>
      </c>
      <c r="F55" s="1962" t="s">
        <v>792</v>
      </c>
      <c r="G55" s="2345">
        <v>1800</v>
      </c>
      <c r="H55" s="912"/>
      <c r="I55" s="2659"/>
      <c r="J55" s="934"/>
      <c r="K55" s="912"/>
    </row>
    <row r="56" spans="1:21" s="1241" customFormat="1" x14ac:dyDescent="0.2">
      <c r="A56" s="914">
        <v>178</v>
      </c>
      <c r="B56" s="2337" t="s">
        <v>18</v>
      </c>
      <c r="C56" s="916">
        <v>1452</v>
      </c>
      <c r="D56" s="919">
        <v>3122</v>
      </c>
      <c r="E56" s="2338">
        <v>2122</v>
      </c>
      <c r="F56" s="2341" t="s">
        <v>793</v>
      </c>
      <c r="G56" s="2345">
        <v>200</v>
      </c>
      <c r="H56" s="912"/>
      <c r="I56" s="2659"/>
      <c r="J56" s="934"/>
      <c r="K56" s="912"/>
    </row>
    <row r="57" spans="1:21" s="1241" customFormat="1" x14ac:dyDescent="0.2">
      <c r="A57" s="914">
        <v>770</v>
      </c>
      <c r="B57" s="2337" t="s">
        <v>18</v>
      </c>
      <c r="C57" s="916">
        <v>1455</v>
      </c>
      <c r="D57" s="919">
        <v>3114</v>
      </c>
      <c r="E57" s="2338">
        <v>2122</v>
      </c>
      <c r="F57" s="2342" t="s">
        <v>1801</v>
      </c>
      <c r="G57" s="2345">
        <v>772.31</v>
      </c>
      <c r="H57" s="912"/>
      <c r="I57" s="2659"/>
      <c r="J57" s="934"/>
      <c r="K57" s="912"/>
    </row>
    <row r="58" spans="1:21" s="1241" customFormat="1" x14ac:dyDescent="0.2">
      <c r="A58" s="914">
        <v>120</v>
      </c>
      <c r="B58" s="2337" t="s">
        <v>18</v>
      </c>
      <c r="C58" s="916">
        <v>1456</v>
      </c>
      <c r="D58" s="919">
        <v>3114</v>
      </c>
      <c r="E58" s="2338">
        <v>2122</v>
      </c>
      <c r="F58" s="1962" t="s">
        <v>795</v>
      </c>
      <c r="G58" s="2345">
        <v>120</v>
      </c>
      <c r="H58" s="912"/>
      <c r="I58" s="2659"/>
      <c r="J58" s="934"/>
      <c r="K58" s="912"/>
    </row>
    <row r="59" spans="1:21" s="1241" customFormat="1" ht="12.75" customHeight="1" x14ac:dyDescent="0.2">
      <c r="A59" s="914">
        <v>33</v>
      </c>
      <c r="B59" s="2343" t="s">
        <v>18</v>
      </c>
      <c r="C59" s="919">
        <v>1462</v>
      </c>
      <c r="D59" s="919">
        <v>3114</v>
      </c>
      <c r="E59" s="2344">
        <v>2122</v>
      </c>
      <c r="F59" s="1962" t="s">
        <v>796</v>
      </c>
      <c r="G59" s="2345">
        <v>32.92</v>
      </c>
      <c r="H59" s="912"/>
      <c r="I59" s="2659"/>
      <c r="J59" s="934"/>
      <c r="K59" s="912"/>
    </row>
    <row r="60" spans="1:21" s="1241" customFormat="1" ht="12.75" customHeight="1" x14ac:dyDescent="0.2">
      <c r="A60" s="914">
        <v>19</v>
      </c>
      <c r="B60" s="2337" t="s">
        <v>18</v>
      </c>
      <c r="C60" s="916">
        <v>1469</v>
      </c>
      <c r="D60" s="916">
        <v>3114</v>
      </c>
      <c r="E60" s="2338">
        <v>2122</v>
      </c>
      <c r="F60" s="1962" t="s">
        <v>797</v>
      </c>
      <c r="G60" s="2345">
        <v>18.54</v>
      </c>
      <c r="H60" s="912"/>
      <c r="I60" s="2659"/>
      <c r="J60" s="934"/>
      <c r="K60" s="912"/>
    </row>
    <row r="61" spans="1:21" s="1241" customFormat="1" x14ac:dyDescent="0.2">
      <c r="A61" s="914">
        <v>23.5</v>
      </c>
      <c r="B61" s="2343" t="s">
        <v>18</v>
      </c>
      <c r="C61" s="919">
        <v>1470</v>
      </c>
      <c r="D61" s="919">
        <v>4322</v>
      </c>
      <c r="E61" s="2344">
        <v>2122</v>
      </c>
      <c r="F61" s="2342" t="s">
        <v>798</v>
      </c>
      <c r="G61" s="2345">
        <v>23.48</v>
      </c>
      <c r="H61" s="912"/>
      <c r="I61" s="2659"/>
      <c r="J61" s="934"/>
      <c r="K61" s="912"/>
    </row>
    <row r="62" spans="1:21" s="1241" customFormat="1" x14ac:dyDescent="0.2">
      <c r="A62" s="914">
        <v>620</v>
      </c>
      <c r="B62" s="2337" t="s">
        <v>18</v>
      </c>
      <c r="C62" s="916">
        <v>1471</v>
      </c>
      <c r="D62" s="919">
        <v>4322</v>
      </c>
      <c r="E62" s="2338">
        <v>2122</v>
      </c>
      <c r="F62" s="2340" t="s">
        <v>799</v>
      </c>
      <c r="G62" s="2345">
        <v>600</v>
      </c>
      <c r="H62" s="912"/>
      <c r="I62" s="2659"/>
      <c r="J62" s="934"/>
      <c r="K62" s="912"/>
      <c r="O62" s="2181"/>
      <c r="P62" s="2181"/>
      <c r="Q62" s="2181"/>
      <c r="R62" s="2181"/>
      <c r="S62" s="2181"/>
    </row>
    <row r="63" spans="1:21" s="1241" customFormat="1" x14ac:dyDescent="0.2">
      <c r="A63" s="914">
        <v>92</v>
      </c>
      <c r="B63" s="2337" t="s">
        <v>18</v>
      </c>
      <c r="C63" s="916">
        <v>1472</v>
      </c>
      <c r="D63" s="916">
        <v>4322</v>
      </c>
      <c r="E63" s="2338">
        <v>2122</v>
      </c>
      <c r="F63" s="2340" t="s">
        <v>800</v>
      </c>
      <c r="G63" s="2345">
        <v>91.64</v>
      </c>
      <c r="H63" s="912"/>
      <c r="I63" s="2659"/>
      <c r="J63" s="934"/>
      <c r="K63" s="912"/>
      <c r="O63" s="2181"/>
      <c r="P63" s="2181"/>
      <c r="Q63" s="2181"/>
      <c r="R63" s="2181"/>
      <c r="S63" s="2181"/>
    </row>
    <row r="64" spans="1:21" x14ac:dyDescent="0.2">
      <c r="A64" s="2346"/>
      <c r="B64" s="2328"/>
      <c r="C64" s="2347"/>
      <c r="D64" s="2348"/>
      <c r="E64" s="2348"/>
      <c r="F64" s="2349"/>
      <c r="G64" s="2330"/>
      <c r="I64" s="2659"/>
      <c r="J64" s="934"/>
      <c r="K64" s="2196"/>
      <c r="T64" s="1241"/>
      <c r="U64" s="1241"/>
    </row>
    <row r="65" spans="1:21" ht="13.5" thickBot="1" x14ac:dyDescent="0.25">
      <c r="A65" s="2350"/>
      <c r="B65" s="2328"/>
      <c r="C65" s="2347"/>
      <c r="D65" s="2348"/>
      <c r="E65" s="2348"/>
      <c r="F65" s="2349"/>
      <c r="G65" s="2198" t="s">
        <v>754</v>
      </c>
      <c r="I65" s="2659"/>
      <c r="J65" s="934"/>
      <c r="K65" s="2196"/>
    </row>
    <row r="66" spans="1:21" ht="13.5" thickBot="1" x14ac:dyDescent="0.25">
      <c r="A66" s="2968" t="s">
        <v>755</v>
      </c>
      <c r="B66" s="2969"/>
      <c r="C66" s="2969"/>
      <c r="D66" s="2969"/>
      <c r="E66" s="2970"/>
      <c r="F66" s="2266" t="s">
        <v>756</v>
      </c>
      <c r="G66" s="2200" t="s">
        <v>59</v>
      </c>
      <c r="I66" s="2659"/>
      <c r="J66" s="934"/>
      <c r="K66" s="2196"/>
      <c r="O66" s="1241"/>
      <c r="P66" s="1241"/>
      <c r="Q66" s="1241"/>
      <c r="R66" s="1241"/>
      <c r="S66" s="1241"/>
    </row>
    <row r="67" spans="1:21" ht="13.5" thickBot="1" x14ac:dyDescent="0.25">
      <c r="A67" s="2351" t="s">
        <v>1675</v>
      </c>
      <c r="B67" s="2269" t="s">
        <v>17</v>
      </c>
      <c r="C67" s="2352" t="s">
        <v>757</v>
      </c>
      <c r="D67" s="2353" t="s">
        <v>758</v>
      </c>
      <c r="E67" s="2272" t="s">
        <v>759</v>
      </c>
      <c r="F67" s="2354" t="s">
        <v>1802</v>
      </c>
      <c r="G67" s="2355" t="s">
        <v>23</v>
      </c>
      <c r="I67" s="2659"/>
      <c r="J67" s="934"/>
      <c r="K67" s="2196"/>
      <c r="O67" s="1241"/>
      <c r="P67" s="1241"/>
      <c r="Q67" s="1241"/>
      <c r="R67" s="1241"/>
      <c r="S67" s="1241"/>
    </row>
    <row r="68" spans="1:21" s="1241" customFormat="1" x14ac:dyDescent="0.2">
      <c r="A68" s="914">
        <v>40</v>
      </c>
      <c r="B68" s="2343" t="s">
        <v>18</v>
      </c>
      <c r="C68" s="919">
        <v>1473</v>
      </c>
      <c r="D68" s="919">
        <v>4322</v>
      </c>
      <c r="E68" s="2344">
        <v>2122</v>
      </c>
      <c r="F68" s="2342" t="s">
        <v>1803</v>
      </c>
      <c r="G68" s="2336">
        <v>47.51</v>
      </c>
      <c r="H68" s="912"/>
      <c r="I68" s="2659"/>
      <c r="J68" s="934"/>
      <c r="K68" s="912"/>
      <c r="T68" s="2181"/>
      <c r="U68" s="2181"/>
    </row>
    <row r="69" spans="1:21" s="1241" customFormat="1" x14ac:dyDescent="0.2">
      <c r="A69" s="914">
        <v>34</v>
      </c>
      <c r="B69" s="2337" t="s">
        <v>18</v>
      </c>
      <c r="C69" s="916">
        <v>1474</v>
      </c>
      <c r="D69" s="919">
        <v>4322</v>
      </c>
      <c r="E69" s="2338">
        <v>2122</v>
      </c>
      <c r="F69" s="2340" t="s">
        <v>802</v>
      </c>
      <c r="G69" s="2339">
        <v>31.9</v>
      </c>
      <c r="H69" s="912"/>
      <c r="I69" s="912"/>
      <c r="J69" s="912"/>
      <c r="K69" s="912"/>
    </row>
    <row r="70" spans="1:21" s="1241" customFormat="1" x14ac:dyDescent="0.2">
      <c r="A70" s="914">
        <v>245</v>
      </c>
      <c r="B70" s="2337" t="s">
        <v>18</v>
      </c>
      <c r="C70" s="916">
        <v>1475</v>
      </c>
      <c r="D70" s="919">
        <v>4322</v>
      </c>
      <c r="E70" s="2338">
        <v>2122</v>
      </c>
      <c r="F70" s="2340" t="s">
        <v>803</v>
      </c>
      <c r="G70" s="2339">
        <v>244.66</v>
      </c>
      <c r="H70" s="912"/>
    </row>
    <row r="71" spans="1:21" s="1241" customFormat="1" x14ac:dyDescent="0.2">
      <c r="A71" s="914">
        <v>20</v>
      </c>
      <c r="B71" s="2337" t="s">
        <v>18</v>
      </c>
      <c r="C71" s="916">
        <v>1476</v>
      </c>
      <c r="D71" s="919">
        <v>4322</v>
      </c>
      <c r="E71" s="2338">
        <v>2122</v>
      </c>
      <c r="F71" s="2340" t="s">
        <v>804</v>
      </c>
      <c r="G71" s="2339">
        <v>17.25</v>
      </c>
      <c r="H71" s="912"/>
    </row>
    <row r="72" spans="1:21" s="1241" customFormat="1" x14ac:dyDescent="0.2">
      <c r="A72" s="914">
        <v>70.400000000000006</v>
      </c>
      <c r="B72" s="2337" t="s">
        <v>18</v>
      </c>
      <c r="C72" s="916">
        <v>1481</v>
      </c>
      <c r="D72" s="919">
        <v>3147</v>
      </c>
      <c r="E72" s="2338">
        <v>2122</v>
      </c>
      <c r="F72" s="2340" t="s">
        <v>1804</v>
      </c>
      <c r="G72" s="2339">
        <v>0</v>
      </c>
      <c r="H72" s="912"/>
    </row>
    <row r="73" spans="1:21" s="1241" customFormat="1" x14ac:dyDescent="0.2">
      <c r="A73" s="914">
        <v>0</v>
      </c>
      <c r="B73" s="2337" t="s">
        <v>18</v>
      </c>
      <c r="C73" s="916">
        <v>1485</v>
      </c>
      <c r="D73" s="919">
        <v>3421</v>
      </c>
      <c r="E73" s="2338">
        <v>2122</v>
      </c>
      <c r="F73" s="2340" t="s">
        <v>1805</v>
      </c>
      <c r="G73" s="2339">
        <v>0</v>
      </c>
      <c r="H73" s="912"/>
    </row>
    <row r="74" spans="1:21" s="1241" customFormat="1" x14ac:dyDescent="0.2">
      <c r="A74" s="2356">
        <v>5.0999999999999996</v>
      </c>
      <c r="B74" s="2337" t="s">
        <v>18</v>
      </c>
      <c r="C74" s="916">
        <v>1492</v>
      </c>
      <c r="D74" s="919">
        <v>3146</v>
      </c>
      <c r="E74" s="2338">
        <v>2122</v>
      </c>
      <c r="F74" s="2340" t="s">
        <v>805</v>
      </c>
      <c r="G74" s="2339">
        <v>5.08</v>
      </c>
      <c r="H74" s="912"/>
      <c r="O74" s="894"/>
      <c r="P74" s="894"/>
      <c r="Q74" s="894"/>
      <c r="R74" s="894"/>
      <c r="S74" s="894"/>
    </row>
    <row r="75" spans="1:21" s="1241" customFormat="1" ht="13.5" thickBot="1" x14ac:dyDescent="0.25">
      <c r="A75" s="2357">
        <v>0</v>
      </c>
      <c r="B75" s="2358" t="s">
        <v>18</v>
      </c>
      <c r="C75" s="2359">
        <v>1499</v>
      </c>
      <c r="D75" s="2359">
        <v>3149</v>
      </c>
      <c r="E75" s="2360">
        <v>2122</v>
      </c>
      <c r="F75" s="2361" t="s">
        <v>1806</v>
      </c>
      <c r="G75" s="2660">
        <v>0</v>
      </c>
      <c r="H75" s="912"/>
      <c r="O75" s="894"/>
      <c r="P75" s="894"/>
      <c r="Q75" s="894"/>
      <c r="R75" s="894"/>
      <c r="S75" s="894"/>
    </row>
    <row r="76" spans="1:21" s="2169" customFormat="1" ht="13.5" thickBot="1" x14ac:dyDescent="0.25">
      <c r="A76" s="2813">
        <f>SUM(A77:A95)</f>
        <v>7500</v>
      </c>
      <c r="B76" s="2824" t="s">
        <v>17</v>
      </c>
      <c r="C76" s="2824" t="s">
        <v>757</v>
      </c>
      <c r="D76" s="2825" t="s">
        <v>758</v>
      </c>
      <c r="E76" s="2826" t="s">
        <v>759</v>
      </c>
      <c r="F76" s="2827" t="s">
        <v>915</v>
      </c>
      <c r="G76" s="2813">
        <f>SUM(G77:G95)</f>
        <v>9351.39</v>
      </c>
      <c r="I76" s="2822"/>
      <c r="T76" s="2822"/>
      <c r="U76" s="2822"/>
    </row>
    <row r="77" spans="1:21" s="894" customFormat="1" ht="12.75" customHeight="1" x14ac:dyDescent="0.2">
      <c r="A77" s="1084">
        <v>1150</v>
      </c>
      <c r="B77" s="908" t="s">
        <v>18</v>
      </c>
      <c r="C77" s="1085">
        <v>1501</v>
      </c>
      <c r="D77" s="1086">
        <v>4357</v>
      </c>
      <c r="E77" s="1087">
        <v>2122</v>
      </c>
      <c r="F77" s="1965" t="s">
        <v>916</v>
      </c>
      <c r="G77" s="2744">
        <v>1180</v>
      </c>
      <c r="I77" s="2662"/>
      <c r="J77" s="2663"/>
    </row>
    <row r="78" spans="1:21" s="894" customFormat="1" x14ac:dyDescent="0.2">
      <c r="A78" s="1088">
        <v>43.088999999999999</v>
      </c>
      <c r="B78" s="922" t="s">
        <v>18</v>
      </c>
      <c r="C78" s="1089">
        <v>1502</v>
      </c>
      <c r="D78" s="1090">
        <v>4311</v>
      </c>
      <c r="E78" s="1091">
        <v>2122</v>
      </c>
      <c r="F78" s="1964" t="s">
        <v>812</v>
      </c>
      <c r="G78" s="2745">
        <v>43.09</v>
      </c>
      <c r="I78" s="2662"/>
      <c r="J78" s="2663"/>
    </row>
    <row r="79" spans="1:21" s="894" customFormat="1" x14ac:dyDescent="0.2">
      <c r="A79" s="1088">
        <v>112.536</v>
      </c>
      <c r="B79" s="922" t="s">
        <v>18</v>
      </c>
      <c r="C79" s="1089">
        <v>1504</v>
      </c>
      <c r="D79" s="1090">
        <v>4357</v>
      </c>
      <c r="E79" s="1091">
        <v>2122</v>
      </c>
      <c r="F79" s="1964" t="s">
        <v>813</v>
      </c>
      <c r="G79" s="2745">
        <v>450</v>
      </c>
      <c r="I79" s="2662"/>
      <c r="J79" s="2663"/>
    </row>
    <row r="80" spans="1:21" s="894" customFormat="1" x14ac:dyDescent="0.2">
      <c r="A80" s="1088">
        <v>215.72399999999999</v>
      </c>
      <c r="B80" s="922" t="s">
        <v>18</v>
      </c>
      <c r="C80" s="1089">
        <v>1505</v>
      </c>
      <c r="D80" s="1090">
        <v>4357</v>
      </c>
      <c r="E80" s="1091">
        <v>2122</v>
      </c>
      <c r="F80" s="1964" t="s">
        <v>917</v>
      </c>
      <c r="G80" s="2745">
        <v>218</v>
      </c>
      <c r="I80" s="2662"/>
      <c r="J80" s="2663"/>
    </row>
    <row r="81" spans="1:21" s="894" customFormat="1" x14ac:dyDescent="0.2">
      <c r="A81" s="1088">
        <v>1.3080000000000001</v>
      </c>
      <c r="B81" s="922" t="s">
        <v>18</v>
      </c>
      <c r="C81" s="1089">
        <v>1507</v>
      </c>
      <c r="D81" s="1090">
        <v>4356</v>
      </c>
      <c r="E81" s="1091">
        <v>2122</v>
      </c>
      <c r="F81" s="1964" t="s">
        <v>815</v>
      </c>
      <c r="G81" s="2745">
        <v>1.3</v>
      </c>
      <c r="I81" s="2662"/>
      <c r="J81" s="2663"/>
    </row>
    <row r="82" spans="1:21" s="894" customFormat="1" x14ac:dyDescent="0.2">
      <c r="A82" s="1088">
        <v>101.121</v>
      </c>
      <c r="B82" s="922" t="s">
        <v>18</v>
      </c>
      <c r="C82" s="1089">
        <v>1508</v>
      </c>
      <c r="D82" s="1090">
        <v>4357</v>
      </c>
      <c r="E82" s="1091">
        <v>2122</v>
      </c>
      <c r="F82" s="1964" t="s">
        <v>816</v>
      </c>
      <c r="G82" s="2745">
        <v>107</v>
      </c>
      <c r="I82" s="2662"/>
      <c r="J82" s="2663"/>
    </row>
    <row r="83" spans="1:21" s="894" customFormat="1" x14ac:dyDescent="0.2">
      <c r="A83" s="1088">
        <v>239.916</v>
      </c>
      <c r="B83" s="922" t="s">
        <v>18</v>
      </c>
      <c r="C83" s="1089">
        <v>1509</v>
      </c>
      <c r="D83" s="1090">
        <v>4357</v>
      </c>
      <c r="E83" s="1091">
        <v>2122</v>
      </c>
      <c r="F83" s="1964" t="s">
        <v>817</v>
      </c>
      <c r="G83" s="2745">
        <v>271</v>
      </c>
      <c r="I83" s="2662"/>
      <c r="J83" s="2663"/>
    </row>
    <row r="84" spans="1:21" s="894" customFormat="1" x14ac:dyDescent="0.2">
      <c r="A84" s="1088">
        <v>792.70299999999997</v>
      </c>
      <c r="B84" s="922" t="s">
        <v>18</v>
      </c>
      <c r="C84" s="1089">
        <v>1510</v>
      </c>
      <c r="D84" s="1090">
        <v>4357</v>
      </c>
      <c r="E84" s="1091">
        <v>2122</v>
      </c>
      <c r="F84" s="1964" t="s">
        <v>818</v>
      </c>
      <c r="G84" s="2745">
        <v>816</v>
      </c>
      <c r="I84" s="2662"/>
      <c r="J84" s="2663"/>
    </row>
    <row r="85" spans="1:21" s="894" customFormat="1" x14ac:dyDescent="0.2">
      <c r="A85" s="1088">
        <v>409.88400000000001</v>
      </c>
      <c r="B85" s="922" t="s">
        <v>18</v>
      </c>
      <c r="C85" s="1089">
        <v>1512</v>
      </c>
      <c r="D85" s="1090">
        <v>4357</v>
      </c>
      <c r="E85" s="1091">
        <v>2122</v>
      </c>
      <c r="F85" s="1964" t="s">
        <v>819</v>
      </c>
      <c r="G85" s="2745">
        <v>424</v>
      </c>
      <c r="I85" s="2662"/>
      <c r="J85" s="2663"/>
    </row>
    <row r="86" spans="1:21" s="894" customFormat="1" x14ac:dyDescent="0.2">
      <c r="A86" s="1088">
        <v>1011.793</v>
      </c>
      <c r="B86" s="922" t="s">
        <v>18</v>
      </c>
      <c r="C86" s="1089">
        <v>1513</v>
      </c>
      <c r="D86" s="1090">
        <v>4357</v>
      </c>
      <c r="E86" s="1091">
        <v>2122</v>
      </c>
      <c r="F86" s="1964" t="s">
        <v>820</v>
      </c>
      <c r="G86" s="2745">
        <v>1163</v>
      </c>
      <c r="I86" s="2662"/>
      <c r="J86" s="2663"/>
    </row>
    <row r="87" spans="1:21" s="894" customFormat="1" x14ac:dyDescent="0.2">
      <c r="A87" s="1088">
        <v>317.22000000000003</v>
      </c>
      <c r="B87" s="922" t="s">
        <v>18</v>
      </c>
      <c r="C87" s="1089">
        <v>1514</v>
      </c>
      <c r="D87" s="1090">
        <v>4357</v>
      </c>
      <c r="E87" s="1091">
        <v>2122</v>
      </c>
      <c r="F87" s="1964" t="s">
        <v>821</v>
      </c>
      <c r="G87" s="2745">
        <v>323</v>
      </c>
      <c r="I87" s="2662"/>
      <c r="J87" s="2663"/>
    </row>
    <row r="88" spans="1:21" s="894" customFormat="1" x14ac:dyDescent="0.2">
      <c r="A88" s="1084">
        <v>128.316</v>
      </c>
      <c r="B88" s="922" t="s">
        <v>18</v>
      </c>
      <c r="C88" s="1089">
        <v>1515</v>
      </c>
      <c r="D88" s="1090">
        <v>4357</v>
      </c>
      <c r="E88" s="1091">
        <v>2122</v>
      </c>
      <c r="F88" s="1964" t="s">
        <v>822</v>
      </c>
      <c r="G88" s="2745">
        <v>128</v>
      </c>
      <c r="I88" s="2662"/>
      <c r="J88" s="2663"/>
    </row>
    <row r="89" spans="1:21" s="894" customFormat="1" x14ac:dyDescent="0.2">
      <c r="A89" s="1084">
        <v>900</v>
      </c>
      <c r="B89" s="922" t="s">
        <v>18</v>
      </c>
      <c r="C89" s="1089">
        <v>1516</v>
      </c>
      <c r="D89" s="1090">
        <v>4357</v>
      </c>
      <c r="E89" s="1091">
        <v>2122</v>
      </c>
      <c r="F89" s="1964" t="s">
        <v>823</v>
      </c>
      <c r="G89" s="2745">
        <v>1000</v>
      </c>
      <c r="I89" s="2662"/>
      <c r="J89" s="2663"/>
    </row>
    <row r="90" spans="1:21" s="894" customFormat="1" x14ac:dyDescent="0.2">
      <c r="A90" s="1084">
        <v>1700</v>
      </c>
      <c r="B90" s="922" t="s">
        <v>18</v>
      </c>
      <c r="C90" s="1089">
        <v>1517</v>
      </c>
      <c r="D90" s="1090">
        <v>4357</v>
      </c>
      <c r="E90" s="1091">
        <v>2122</v>
      </c>
      <c r="F90" s="1964" t="s">
        <v>918</v>
      </c>
      <c r="G90" s="2745">
        <v>1783</v>
      </c>
      <c r="I90" s="2662"/>
      <c r="J90" s="2663"/>
    </row>
    <row r="91" spans="1:21" s="894" customFormat="1" x14ac:dyDescent="0.2">
      <c r="A91" s="1084">
        <v>20.856000000000002</v>
      </c>
      <c r="B91" s="922" t="s">
        <v>18</v>
      </c>
      <c r="C91" s="1089">
        <v>1519</v>
      </c>
      <c r="D91" s="1090">
        <v>4357</v>
      </c>
      <c r="E91" s="1091">
        <v>2122</v>
      </c>
      <c r="F91" s="1964" t="s">
        <v>825</v>
      </c>
      <c r="G91" s="2745">
        <v>20</v>
      </c>
      <c r="I91" s="2662"/>
      <c r="J91" s="2663"/>
    </row>
    <row r="92" spans="1:21" s="894" customFormat="1" x14ac:dyDescent="0.2">
      <c r="A92" s="1084">
        <v>70.296000000000006</v>
      </c>
      <c r="B92" s="922" t="s">
        <v>18</v>
      </c>
      <c r="C92" s="1089">
        <v>1520</v>
      </c>
      <c r="D92" s="1090">
        <v>4356</v>
      </c>
      <c r="E92" s="1091">
        <v>2122</v>
      </c>
      <c r="F92" s="1964" t="s">
        <v>826</v>
      </c>
      <c r="G92" s="2745">
        <v>70</v>
      </c>
      <c r="I92" s="2662"/>
      <c r="J92" s="2663"/>
    </row>
    <row r="93" spans="1:21" s="894" customFormat="1" x14ac:dyDescent="0.2">
      <c r="A93" s="1084">
        <v>80</v>
      </c>
      <c r="B93" s="915" t="s">
        <v>18</v>
      </c>
      <c r="C93" s="1089">
        <v>1521</v>
      </c>
      <c r="D93" s="1092">
        <v>4357</v>
      </c>
      <c r="E93" s="1091">
        <v>2122</v>
      </c>
      <c r="F93" s="1964" t="s">
        <v>827</v>
      </c>
      <c r="G93" s="2745">
        <v>188</v>
      </c>
      <c r="I93" s="2662"/>
      <c r="J93" s="2663"/>
      <c r="O93" s="2181"/>
      <c r="P93" s="2181"/>
      <c r="Q93" s="2181"/>
      <c r="R93" s="2181"/>
      <c r="S93" s="2181"/>
    </row>
    <row r="94" spans="1:21" s="894" customFormat="1" x14ac:dyDescent="0.2">
      <c r="A94" s="1088">
        <v>205.238</v>
      </c>
      <c r="B94" s="915" t="s">
        <v>18</v>
      </c>
      <c r="C94" s="1089">
        <v>1522</v>
      </c>
      <c r="D94" s="1092">
        <v>4357</v>
      </c>
      <c r="E94" s="1091">
        <v>2122</v>
      </c>
      <c r="F94" s="1964" t="s">
        <v>828</v>
      </c>
      <c r="G94" s="2745">
        <v>324</v>
      </c>
      <c r="I94" s="2662"/>
      <c r="J94" s="2663"/>
      <c r="O94" s="2181"/>
      <c r="P94" s="2181"/>
      <c r="Q94" s="2181"/>
      <c r="R94" s="2181"/>
      <c r="S94" s="2181"/>
    </row>
    <row r="95" spans="1:21" ht="13.5" thickBot="1" x14ac:dyDescent="0.25">
      <c r="A95" s="1088">
        <v>0</v>
      </c>
      <c r="B95" s="915" t="s">
        <v>18</v>
      </c>
      <c r="C95" s="1095">
        <v>1523</v>
      </c>
      <c r="D95" s="1096">
        <v>4357</v>
      </c>
      <c r="E95" s="1097">
        <v>2122</v>
      </c>
      <c r="F95" s="2362" t="s">
        <v>829</v>
      </c>
      <c r="G95" s="2746">
        <v>842</v>
      </c>
      <c r="I95" s="2662"/>
      <c r="J95" s="2663"/>
      <c r="O95" s="894"/>
      <c r="P95" s="894"/>
      <c r="Q95" s="894"/>
      <c r="R95" s="894"/>
      <c r="S95" s="894"/>
      <c r="T95" s="894"/>
      <c r="U95" s="894"/>
    </row>
    <row r="96" spans="1:21" ht="13.5" thickBot="1" x14ac:dyDescent="0.25">
      <c r="A96" s="2363">
        <v>0</v>
      </c>
      <c r="B96" s="2269" t="s">
        <v>17</v>
      </c>
      <c r="C96" s="2352" t="s">
        <v>757</v>
      </c>
      <c r="D96" s="2353" t="s">
        <v>758</v>
      </c>
      <c r="E96" s="2272" t="s">
        <v>759</v>
      </c>
      <c r="F96" s="2297" t="s">
        <v>1037</v>
      </c>
      <c r="G96" s="2661">
        <v>0</v>
      </c>
      <c r="O96" s="894"/>
      <c r="P96" s="894"/>
      <c r="Q96" s="894"/>
      <c r="R96" s="894"/>
      <c r="S96" s="894"/>
    </row>
    <row r="97" spans="1:21" s="894" customFormat="1" ht="13.5" thickBot="1" x14ac:dyDescent="0.25">
      <c r="A97" s="2364">
        <v>0</v>
      </c>
      <c r="B97" s="2365" t="s">
        <v>18</v>
      </c>
      <c r="C97" s="2366">
        <v>1601</v>
      </c>
      <c r="D97" s="2367" t="s">
        <v>14</v>
      </c>
      <c r="E97" s="2368">
        <v>2122</v>
      </c>
      <c r="F97" s="2369" t="s">
        <v>1038</v>
      </c>
      <c r="G97" s="2370">
        <v>0</v>
      </c>
      <c r="T97" s="2181"/>
      <c r="U97" s="2181"/>
    </row>
    <row r="98" spans="1:21" s="2169" customFormat="1" ht="12.75" customHeight="1" thickBot="1" x14ac:dyDescent="0.25">
      <c r="A98" s="2828">
        <f>SUM(A99:A103)</f>
        <v>3700</v>
      </c>
      <c r="B98" s="2829" t="s">
        <v>17</v>
      </c>
      <c r="C98" s="2824" t="s">
        <v>757</v>
      </c>
      <c r="D98" s="2825" t="s">
        <v>758</v>
      </c>
      <c r="E98" s="2830" t="s">
        <v>759</v>
      </c>
      <c r="F98" s="2831" t="s">
        <v>1203</v>
      </c>
      <c r="G98" s="2813">
        <f>SUM(G99:G103)</f>
        <v>4376</v>
      </c>
      <c r="I98" s="2848"/>
      <c r="J98" s="2822"/>
      <c r="K98" s="2822"/>
      <c r="L98" s="2822"/>
    </row>
    <row r="99" spans="1:21" s="894" customFormat="1" x14ac:dyDescent="0.2">
      <c r="A99" s="943">
        <v>2800</v>
      </c>
      <c r="B99" s="922" t="s">
        <v>18</v>
      </c>
      <c r="C99" s="1420">
        <v>1701</v>
      </c>
      <c r="D99" s="1421">
        <v>3314</v>
      </c>
      <c r="E99" s="1422">
        <v>2122</v>
      </c>
      <c r="F99" s="1966" t="s">
        <v>1204</v>
      </c>
      <c r="G99" s="2371">
        <v>2750</v>
      </c>
      <c r="I99" s="1241"/>
      <c r="J99" s="1241"/>
      <c r="K99" s="1241"/>
      <c r="L99" s="1241"/>
    </row>
    <row r="100" spans="1:21" s="894" customFormat="1" x14ac:dyDescent="0.2">
      <c r="A100" s="943">
        <v>740</v>
      </c>
      <c r="B100" s="922" t="s">
        <v>18</v>
      </c>
      <c r="C100" s="1089">
        <v>1702</v>
      </c>
      <c r="D100" s="1421">
        <v>3315</v>
      </c>
      <c r="E100" s="918">
        <v>2122</v>
      </c>
      <c r="F100" s="1967" t="s">
        <v>1205</v>
      </c>
      <c r="G100" s="2371">
        <v>1058</v>
      </c>
      <c r="I100" s="1241"/>
      <c r="J100" s="1241"/>
      <c r="K100" s="1241"/>
      <c r="L100" s="1241"/>
    </row>
    <row r="101" spans="1:21" s="894" customFormat="1" x14ac:dyDescent="0.2">
      <c r="A101" s="409">
        <v>0</v>
      </c>
      <c r="B101" s="922" t="s">
        <v>18</v>
      </c>
      <c r="C101" s="1089">
        <v>1703</v>
      </c>
      <c r="D101" s="1421">
        <v>3315</v>
      </c>
      <c r="E101" s="918">
        <v>2122</v>
      </c>
      <c r="F101" s="1967" t="s">
        <v>1206</v>
      </c>
      <c r="G101" s="411">
        <v>13</v>
      </c>
      <c r="I101" s="1241"/>
      <c r="J101" s="1241"/>
      <c r="K101" s="1241"/>
      <c r="L101" s="1241"/>
      <c r="O101" s="2181"/>
      <c r="P101" s="2181"/>
      <c r="Q101" s="2181"/>
      <c r="R101" s="2181"/>
      <c r="S101" s="2181"/>
    </row>
    <row r="102" spans="1:21" s="894" customFormat="1" x14ac:dyDescent="0.2">
      <c r="A102" s="409">
        <v>110</v>
      </c>
      <c r="B102" s="922" t="s">
        <v>18</v>
      </c>
      <c r="C102" s="1089">
        <v>1704</v>
      </c>
      <c r="D102" s="1421">
        <v>3315</v>
      </c>
      <c r="E102" s="918">
        <v>2122</v>
      </c>
      <c r="F102" s="1967" t="s">
        <v>1207</v>
      </c>
      <c r="G102" s="411">
        <v>374</v>
      </c>
      <c r="I102" s="1241"/>
      <c r="J102" s="1241"/>
      <c r="K102" s="1241"/>
      <c r="L102" s="1241"/>
      <c r="O102" s="2181"/>
      <c r="P102" s="2181"/>
      <c r="Q102" s="2181"/>
      <c r="R102" s="2181"/>
      <c r="S102" s="2181"/>
    </row>
    <row r="103" spans="1:21" ht="13.5" thickBot="1" x14ac:dyDescent="0.25">
      <c r="A103" s="1423">
        <v>50</v>
      </c>
      <c r="B103" s="1094" t="s">
        <v>18</v>
      </c>
      <c r="C103" s="1424">
        <v>1705</v>
      </c>
      <c r="D103" s="1425">
        <v>3315</v>
      </c>
      <c r="E103" s="1426">
        <v>2122</v>
      </c>
      <c r="F103" s="1968" t="s">
        <v>1208</v>
      </c>
      <c r="G103" s="1498">
        <v>181</v>
      </c>
      <c r="I103" s="2197"/>
      <c r="J103" s="2197"/>
      <c r="K103" s="2197"/>
      <c r="L103" s="2197"/>
      <c r="T103" s="894"/>
      <c r="U103" s="894"/>
    </row>
    <row r="104" spans="1:21" ht="13.5" thickBot="1" x14ac:dyDescent="0.25">
      <c r="A104" s="2372">
        <f>A105</f>
        <v>120</v>
      </c>
      <c r="B104" s="2373" t="s">
        <v>17</v>
      </c>
      <c r="C104" s="2374" t="s">
        <v>757</v>
      </c>
      <c r="D104" s="2375" t="s">
        <v>758</v>
      </c>
      <c r="E104" s="2376" t="s">
        <v>759</v>
      </c>
      <c r="F104" s="2297" t="s">
        <v>1807</v>
      </c>
      <c r="G104" s="2377">
        <f>G105</f>
        <v>388</v>
      </c>
      <c r="I104" s="2197"/>
      <c r="J104" s="2197"/>
      <c r="K104" s="2197"/>
      <c r="L104" s="2197"/>
    </row>
    <row r="105" spans="1:21" ht="13.5" thickBot="1" x14ac:dyDescent="0.25">
      <c r="A105" s="2364">
        <v>120</v>
      </c>
      <c r="B105" s="2378" t="s">
        <v>18</v>
      </c>
      <c r="C105" s="2366">
        <v>1801</v>
      </c>
      <c r="D105" s="2367" t="s">
        <v>14</v>
      </c>
      <c r="E105" s="2368">
        <v>2122</v>
      </c>
      <c r="F105" s="2379" t="s">
        <v>1808</v>
      </c>
      <c r="G105" s="2370">
        <v>388</v>
      </c>
      <c r="I105" s="2197"/>
      <c r="J105" s="2197"/>
      <c r="K105" s="2197"/>
      <c r="L105" s="2197"/>
    </row>
    <row r="106" spans="1:21" ht="12.75" customHeight="1" thickBot="1" x14ac:dyDescent="0.25">
      <c r="A106" s="2363">
        <f>SUM(A107:A108)</f>
        <v>0</v>
      </c>
      <c r="B106" s="2269" t="s">
        <v>17</v>
      </c>
      <c r="C106" s="2352" t="s">
        <v>757</v>
      </c>
      <c r="D106" s="2353" t="s">
        <v>758</v>
      </c>
      <c r="E106" s="2272" t="s">
        <v>759</v>
      </c>
      <c r="F106" s="2297" t="s">
        <v>1453</v>
      </c>
      <c r="G106" s="2298">
        <f>SUM(G107:G108)</f>
        <v>0</v>
      </c>
      <c r="I106" s="2197"/>
      <c r="J106" s="2197"/>
      <c r="K106" s="2197"/>
      <c r="L106" s="2197"/>
    </row>
    <row r="107" spans="1:21" x14ac:dyDescent="0.2">
      <c r="A107" s="2380">
        <v>0</v>
      </c>
      <c r="B107" s="2311" t="s">
        <v>18</v>
      </c>
      <c r="C107" s="2381">
        <v>1907</v>
      </c>
      <c r="D107" s="2382" t="s">
        <v>14</v>
      </c>
      <c r="E107" s="2383">
        <v>2122</v>
      </c>
      <c r="F107" s="1970" t="s">
        <v>1386</v>
      </c>
      <c r="G107" s="2282">
        <v>0</v>
      </c>
      <c r="I107" s="2197"/>
      <c r="J107" s="2197"/>
      <c r="K107" s="2197"/>
      <c r="L107" s="2197"/>
    </row>
    <row r="108" spans="1:21" ht="13.5" thickBot="1" x14ac:dyDescent="0.25">
      <c r="A108" s="2384">
        <v>0</v>
      </c>
      <c r="B108" s="2385" t="s">
        <v>18</v>
      </c>
      <c r="C108" s="2386">
        <v>1910</v>
      </c>
      <c r="D108" s="2387" t="s">
        <v>14</v>
      </c>
      <c r="E108" s="2388">
        <v>2122</v>
      </c>
      <c r="F108" s="1969" t="s">
        <v>1384</v>
      </c>
      <c r="G108" s="2389">
        <v>0</v>
      </c>
      <c r="I108" s="2197"/>
      <c r="J108" s="2197"/>
      <c r="K108" s="2197"/>
      <c r="L108" s="2197"/>
    </row>
    <row r="109" spans="1:21" x14ac:dyDescent="0.2">
      <c r="A109" s="2390"/>
      <c r="B109" s="2328"/>
      <c r="C109" s="2391"/>
      <c r="D109" s="2392"/>
      <c r="E109" s="2348"/>
      <c r="F109" s="933"/>
      <c r="G109" s="2330"/>
      <c r="I109" s="2197"/>
      <c r="J109" s="2197"/>
      <c r="K109" s="2197"/>
      <c r="L109" s="2197"/>
    </row>
    <row r="110" spans="1:21" ht="13.5" thickBot="1" x14ac:dyDescent="0.25">
      <c r="G110" s="2198" t="s">
        <v>754</v>
      </c>
      <c r="I110" s="2197"/>
      <c r="J110" s="2197"/>
      <c r="K110" s="2197"/>
      <c r="L110" s="2197"/>
    </row>
    <row r="111" spans="1:21" ht="13.5" thickBot="1" x14ac:dyDescent="0.25">
      <c r="A111" s="2968" t="s">
        <v>755</v>
      </c>
      <c r="B111" s="2969"/>
      <c r="C111" s="2969"/>
      <c r="D111" s="2969"/>
      <c r="E111" s="2970"/>
      <c r="F111" s="2266" t="s">
        <v>756</v>
      </c>
      <c r="G111" s="2200" t="s">
        <v>59</v>
      </c>
      <c r="I111" s="2197"/>
      <c r="J111" s="2197"/>
      <c r="K111" s="2197"/>
      <c r="L111" s="2197"/>
    </row>
    <row r="112" spans="1:21" ht="13.5" thickBot="1" x14ac:dyDescent="0.25">
      <c r="A112" s="2393" t="s">
        <v>1675</v>
      </c>
      <c r="B112" s="2269" t="s">
        <v>17</v>
      </c>
      <c r="C112" s="2352" t="s">
        <v>757</v>
      </c>
      <c r="D112" s="2353" t="s">
        <v>758</v>
      </c>
      <c r="E112" s="2272" t="s">
        <v>759</v>
      </c>
      <c r="F112" s="2297" t="s">
        <v>1809</v>
      </c>
      <c r="G112" s="2394">
        <f>SUM(G113:G121)</f>
        <v>41271.839999999997</v>
      </c>
      <c r="H112" s="2197"/>
      <c r="I112" s="2849"/>
      <c r="J112" s="2197"/>
      <c r="K112" s="2197"/>
      <c r="L112" s="2197"/>
    </row>
    <row r="113" spans="1:12" x14ac:dyDescent="0.2">
      <c r="A113" s="2395" t="s">
        <v>1681</v>
      </c>
      <c r="B113" s="2303" t="s">
        <v>18</v>
      </c>
      <c r="C113" s="2396" t="s">
        <v>14</v>
      </c>
      <c r="D113" s="2397" t="s">
        <v>14</v>
      </c>
      <c r="E113" s="2242">
        <v>2420</v>
      </c>
      <c r="F113" s="2208" t="s">
        <v>1765</v>
      </c>
      <c r="G113" s="2398">
        <v>0</v>
      </c>
      <c r="H113" s="2197"/>
      <c r="I113" s="2849"/>
      <c r="J113" s="2197"/>
      <c r="K113" s="2197"/>
      <c r="L113" s="2197"/>
    </row>
    <row r="114" spans="1:12" x14ac:dyDescent="0.2">
      <c r="A114" s="2399" t="s">
        <v>1684</v>
      </c>
      <c r="B114" s="2311" t="s">
        <v>18</v>
      </c>
      <c r="C114" s="2400" t="s">
        <v>14</v>
      </c>
      <c r="D114" s="2279">
        <v>6310</v>
      </c>
      <c r="E114" s="2280">
        <v>2141</v>
      </c>
      <c r="F114" s="2401" t="s">
        <v>1810</v>
      </c>
      <c r="G114" s="2402">
        <v>0</v>
      </c>
      <c r="H114" s="2197"/>
      <c r="I114" s="2197"/>
      <c r="J114" s="2197"/>
      <c r="K114" s="2197"/>
      <c r="L114" s="2197"/>
    </row>
    <row r="115" spans="1:12" ht="12.75" customHeight="1" x14ac:dyDescent="0.2">
      <c r="A115" s="2403" t="s">
        <v>1699</v>
      </c>
      <c r="B115" s="2311" t="s">
        <v>18</v>
      </c>
      <c r="C115" s="2404" t="s">
        <v>14</v>
      </c>
      <c r="D115" s="2317">
        <v>2369</v>
      </c>
      <c r="E115" s="2288">
        <v>2342</v>
      </c>
      <c r="F115" s="2405" t="s">
        <v>1811</v>
      </c>
      <c r="G115" s="2406">
        <v>15000</v>
      </c>
      <c r="H115" s="2197"/>
      <c r="I115" s="2197"/>
      <c r="J115" s="2197"/>
      <c r="K115" s="2197"/>
      <c r="L115" s="2197"/>
    </row>
    <row r="116" spans="1:12" x14ac:dyDescent="0.2">
      <c r="A116" s="2978" t="s">
        <v>1693</v>
      </c>
      <c r="B116" s="2311" t="s">
        <v>18</v>
      </c>
      <c r="C116" s="2404" t="s">
        <v>14</v>
      </c>
      <c r="D116" s="2407">
        <v>2229</v>
      </c>
      <c r="E116" s="2319">
        <v>2119</v>
      </c>
      <c r="F116" s="2408" t="s">
        <v>1812</v>
      </c>
      <c r="G116" s="2320">
        <v>7600</v>
      </c>
      <c r="H116" s="2197"/>
      <c r="I116" s="2197"/>
      <c r="J116" s="2219"/>
      <c r="K116" s="2197"/>
      <c r="L116" s="2197"/>
    </row>
    <row r="117" spans="1:12" x14ac:dyDescent="0.2">
      <c r="A117" s="2979"/>
      <c r="B117" s="2311" t="s">
        <v>18</v>
      </c>
      <c r="C117" s="2404" t="s">
        <v>14</v>
      </c>
      <c r="D117" s="2407">
        <v>2299</v>
      </c>
      <c r="E117" s="2319">
        <v>2212</v>
      </c>
      <c r="F117" s="2408" t="s">
        <v>1813</v>
      </c>
      <c r="G117" s="2320">
        <v>2000</v>
      </c>
      <c r="H117" s="2197"/>
      <c r="I117" s="2197"/>
      <c r="J117" s="2197"/>
      <c r="K117" s="2197"/>
      <c r="L117" s="2197"/>
    </row>
    <row r="118" spans="1:12" x14ac:dyDescent="0.2">
      <c r="A118" s="2980"/>
      <c r="B118" s="2311" t="s">
        <v>18</v>
      </c>
      <c r="C118" s="2404" t="s">
        <v>1814</v>
      </c>
      <c r="D118" s="2407">
        <v>2292</v>
      </c>
      <c r="E118" s="2319">
        <v>2329</v>
      </c>
      <c r="F118" s="2408" t="s">
        <v>1815</v>
      </c>
      <c r="G118" s="2320">
        <v>5236.93</v>
      </c>
      <c r="H118" s="2197"/>
      <c r="I118" s="2197"/>
      <c r="J118" s="2850"/>
      <c r="K118" s="2197"/>
      <c r="L118" s="2197"/>
    </row>
    <row r="119" spans="1:12" x14ac:dyDescent="0.2">
      <c r="A119" s="2965" t="s">
        <v>1720</v>
      </c>
      <c r="B119" s="2316" t="s">
        <v>18</v>
      </c>
      <c r="C119" s="2404" t="s">
        <v>14</v>
      </c>
      <c r="D119" s="2407">
        <v>3613</v>
      </c>
      <c r="E119" s="2319">
        <v>2132</v>
      </c>
      <c r="F119" s="2408" t="s">
        <v>1816</v>
      </c>
      <c r="G119" s="2320">
        <v>1000</v>
      </c>
      <c r="H119" s="2197"/>
      <c r="I119" s="2197"/>
      <c r="J119" s="2851"/>
      <c r="K119" s="2197"/>
      <c r="L119" s="2197"/>
    </row>
    <row r="120" spans="1:12" x14ac:dyDescent="0.2">
      <c r="A120" s="2966"/>
      <c r="B120" s="2316" t="s">
        <v>18</v>
      </c>
      <c r="C120" s="2404" t="s">
        <v>14</v>
      </c>
      <c r="D120" s="2407">
        <v>3613</v>
      </c>
      <c r="E120" s="2319">
        <v>2132</v>
      </c>
      <c r="F120" s="2409" t="s">
        <v>1914</v>
      </c>
      <c r="G120" s="2320">
        <v>5434.91</v>
      </c>
      <c r="H120" s="2197"/>
      <c r="I120" s="2197"/>
      <c r="J120" s="2851"/>
      <c r="K120" s="2197"/>
      <c r="L120" s="2197"/>
    </row>
    <row r="121" spans="1:12" ht="13.5" thickBot="1" x14ac:dyDescent="0.25">
      <c r="A121" s="2967"/>
      <c r="B121" s="2323" t="s">
        <v>18</v>
      </c>
      <c r="C121" s="2410" t="s">
        <v>14</v>
      </c>
      <c r="D121" s="2411">
        <v>3613</v>
      </c>
      <c r="E121" s="2412">
        <v>2112</v>
      </c>
      <c r="F121" s="2413" t="s">
        <v>1915</v>
      </c>
      <c r="G121" s="2293">
        <v>5000</v>
      </c>
      <c r="H121" s="2197"/>
      <c r="I121" s="2197"/>
      <c r="J121" s="2851"/>
      <c r="K121" s="2197"/>
      <c r="L121" s="2197"/>
    </row>
    <row r="122" spans="1:12" x14ac:dyDescent="0.2">
      <c r="A122" s="2414"/>
      <c r="B122" s="2328"/>
      <c r="C122" s="2327"/>
      <c r="D122" s="2347"/>
      <c r="E122" s="2415"/>
      <c r="F122" s="2416"/>
      <c r="G122" s="2330"/>
      <c r="H122" s="2197"/>
      <c r="I122" s="2262"/>
      <c r="J122" s="2262"/>
      <c r="K122" s="2197"/>
      <c r="L122" s="2197"/>
    </row>
    <row r="123" spans="1:12" ht="13.5" thickBot="1" x14ac:dyDescent="0.25">
      <c r="E123" s="2328"/>
      <c r="F123" s="2416"/>
      <c r="G123" s="2198" t="s">
        <v>754</v>
      </c>
      <c r="H123" s="2197"/>
      <c r="I123" s="2262"/>
      <c r="J123" s="2262"/>
      <c r="K123" s="2197"/>
      <c r="L123" s="2197"/>
    </row>
    <row r="124" spans="1:12" ht="13.5" thickBot="1" x14ac:dyDescent="0.25">
      <c r="A124" s="2968" t="s">
        <v>1817</v>
      </c>
      <c r="B124" s="2969"/>
      <c r="C124" s="2969"/>
      <c r="D124" s="2969"/>
      <c r="E124" s="2970"/>
      <c r="F124" s="2266" t="s">
        <v>756</v>
      </c>
      <c r="G124" s="2200" t="s">
        <v>59</v>
      </c>
      <c r="H124" s="2197"/>
      <c r="I124" s="2197"/>
      <c r="J124" s="2197"/>
      <c r="K124" s="2197"/>
      <c r="L124" s="2197"/>
    </row>
    <row r="125" spans="1:12" ht="13.5" thickBot="1" x14ac:dyDescent="0.25">
      <c r="A125" s="2393" t="s">
        <v>1675</v>
      </c>
      <c r="B125" s="2269" t="s">
        <v>17</v>
      </c>
      <c r="C125" s="2352" t="s">
        <v>757</v>
      </c>
      <c r="D125" s="2353" t="s">
        <v>758</v>
      </c>
      <c r="E125" s="2272" t="s">
        <v>759</v>
      </c>
      <c r="F125" s="2297" t="s">
        <v>1818</v>
      </c>
      <c r="G125" s="2298">
        <f>SUM(G126:G127)</f>
        <v>97103.26999999999</v>
      </c>
      <c r="H125" s="2197"/>
      <c r="I125" s="2197"/>
      <c r="J125" s="2197"/>
      <c r="K125" s="2197"/>
      <c r="L125" s="2197"/>
    </row>
    <row r="126" spans="1:12" x14ac:dyDescent="0.2">
      <c r="A126" s="2417" t="s">
        <v>1720</v>
      </c>
      <c r="B126" s="2204" t="s">
        <v>18</v>
      </c>
      <c r="C126" s="2396" t="s">
        <v>14</v>
      </c>
      <c r="D126" s="2396" t="s">
        <v>14</v>
      </c>
      <c r="E126" s="2418">
        <v>4112</v>
      </c>
      <c r="F126" s="2419" t="s">
        <v>1819</v>
      </c>
      <c r="G126" s="2420">
        <v>70970.2</v>
      </c>
      <c r="H126" s="2197"/>
      <c r="I126" s="2197"/>
      <c r="J126" s="2197"/>
      <c r="K126" s="2197"/>
      <c r="L126" s="2197"/>
    </row>
    <row r="127" spans="1:12" ht="13.5" thickBot="1" x14ac:dyDescent="0.25">
      <c r="A127" s="2421" t="s">
        <v>1693</v>
      </c>
      <c r="B127" s="2422" t="s">
        <v>18</v>
      </c>
      <c r="C127" s="2423" t="s">
        <v>14</v>
      </c>
      <c r="D127" s="2423" t="s">
        <v>14</v>
      </c>
      <c r="E127" s="2424">
        <v>4121</v>
      </c>
      <c r="F127" s="2425" t="s">
        <v>1820</v>
      </c>
      <c r="G127" s="2426">
        <f>26133.07</f>
        <v>26133.07</v>
      </c>
      <c r="H127" s="2197"/>
      <c r="I127" s="2262"/>
      <c r="J127" s="2852"/>
      <c r="K127" s="2197"/>
      <c r="L127" s="2197"/>
    </row>
    <row r="128" spans="1:12" x14ac:dyDescent="0.2">
      <c r="H128" s="2197"/>
    </row>
    <row r="130" spans="7:7" x14ac:dyDescent="0.2">
      <c r="G130" s="2219"/>
    </row>
    <row r="131" spans="7:7" x14ac:dyDescent="0.2">
      <c r="G131" s="2197"/>
    </row>
  </sheetData>
  <mergeCells count="11">
    <mergeCell ref="P20:Q20"/>
    <mergeCell ref="B22:E22"/>
    <mergeCell ref="A66:E66"/>
    <mergeCell ref="A111:E111"/>
    <mergeCell ref="A116:A118"/>
    <mergeCell ref="A119:A121"/>
    <mergeCell ref="A124:E124"/>
    <mergeCell ref="A1:G1"/>
    <mergeCell ref="A3:G3"/>
    <mergeCell ref="A5:E5"/>
    <mergeCell ref="A7:A11"/>
  </mergeCells>
  <printOptions horizontalCentered="1"/>
  <pageMargins left="0.19685039370078741" right="0.19685039370078741" top="0.19685039370078741" bottom="0.19685039370078741" header="0.31496062992125984" footer="0.11811023622047245"/>
  <pageSetup paperSize="9" orientation="portrait" r:id="rId1"/>
  <headerFooter alignWithMargins="0"/>
  <rowBreaks count="1" manualBreakCount="1">
    <brk id="122" max="6" man="1"/>
  </rowBreaks>
  <ignoredErrors>
    <ignoredError sqref="G7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A3" sqref="A3"/>
    </sheetView>
  </sheetViews>
  <sheetFormatPr defaultRowHeight="12.75" x14ac:dyDescent="0.2"/>
  <cols>
    <col min="1" max="16384" width="9.140625" style="2191"/>
  </cols>
  <sheetData>
    <row r="1" spans="1:12" ht="26.25" x14ac:dyDescent="0.4">
      <c r="A1" s="2933" t="s">
        <v>1733</v>
      </c>
      <c r="B1" s="2933"/>
      <c r="C1" s="2933"/>
      <c r="D1" s="2933"/>
      <c r="E1" s="2933"/>
      <c r="F1" s="2933"/>
      <c r="G1" s="2933"/>
      <c r="H1" s="2933"/>
      <c r="I1" s="2933"/>
      <c r="J1" s="2190"/>
      <c r="K1" s="2190"/>
      <c r="L1" s="2190"/>
    </row>
    <row r="28" spans="1:12" ht="12.75" customHeight="1" x14ac:dyDescent="0.2">
      <c r="A28" s="2934" t="s">
        <v>1821</v>
      </c>
      <c r="B28" s="2934"/>
      <c r="C28" s="2934"/>
      <c r="D28" s="2934"/>
      <c r="E28" s="2934"/>
      <c r="F28" s="2934"/>
      <c r="G28" s="2934"/>
      <c r="H28" s="2934"/>
      <c r="I28" s="2934"/>
      <c r="J28" s="2192"/>
      <c r="K28" s="2192"/>
      <c r="L28" s="2192"/>
    </row>
    <row r="29" spans="1:12" ht="12.75" customHeight="1" x14ac:dyDescent="0.2">
      <c r="A29" s="2934"/>
      <c r="B29" s="2934"/>
      <c r="C29" s="2934"/>
      <c r="D29" s="2934"/>
      <c r="E29" s="2934"/>
      <c r="F29" s="2934"/>
      <c r="G29" s="2934"/>
      <c r="H29" s="2934"/>
      <c r="I29" s="2934"/>
      <c r="J29" s="2192"/>
      <c r="K29" s="2192"/>
      <c r="L29" s="2192"/>
    </row>
    <row r="30" spans="1:12" ht="12.75" customHeight="1" x14ac:dyDescent="0.2">
      <c r="A30" s="2192"/>
      <c r="B30" s="2192"/>
      <c r="C30" s="2192"/>
      <c r="D30" s="2192"/>
      <c r="E30" s="2192"/>
      <c r="F30" s="2192"/>
      <c r="G30" s="2192"/>
      <c r="H30" s="2192"/>
      <c r="I30" s="2192"/>
      <c r="J30" s="2192"/>
      <c r="K30" s="2192"/>
      <c r="L30" s="2192"/>
    </row>
    <row r="31" spans="1:12" ht="12.75" customHeight="1" x14ac:dyDescent="0.2">
      <c r="A31" s="2192"/>
      <c r="B31" s="2192"/>
      <c r="C31" s="2192"/>
      <c r="D31" s="2192"/>
      <c r="E31" s="2192"/>
      <c r="F31" s="2192"/>
      <c r="G31" s="2192"/>
      <c r="H31" s="2192"/>
      <c r="I31" s="2192"/>
      <c r="J31" s="2192"/>
      <c r="K31" s="2192"/>
      <c r="L31" s="2192"/>
    </row>
    <row r="32" spans="1:12" ht="12.75" customHeight="1" x14ac:dyDescent="0.2">
      <c r="A32" s="2193"/>
      <c r="B32" s="2193"/>
      <c r="C32" s="2193"/>
      <c r="D32" s="2193"/>
      <c r="E32" s="2193"/>
      <c r="F32" s="2193"/>
      <c r="G32" s="2193"/>
      <c r="H32" s="2193"/>
      <c r="I32" s="2193"/>
      <c r="J32" s="2193"/>
      <c r="K32" s="2193"/>
      <c r="L32" s="2193"/>
    </row>
    <row r="33" spans="1:12" ht="12.75" customHeight="1" x14ac:dyDescent="0.2">
      <c r="A33" s="2193"/>
      <c r="B33" s="2193"/>
      <c r="C33" s="2193"/>
      <c r="D33" s="2193"/>
      <c r="E33" s="2193"/>
      <c r="F33" s="2193"/>
      <c r="G33" s="2193"/>
      <c r="H33" s="2193"/>
      <c r="I33" s="2193"/>
      <c r="J33" s="2193"/>
      <c r="K33" s="2193"/>
      <c r="L33" s="2193"/>
    </row>
  </sheetData>
  <mergeCells count="2">
    <mergeCell ref="A1:I1"/>
    <mergeCell ref="A28:I29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127"/>
  <sheetViews>
    <sheetView workbookViewId="0">
      <selection activeCell="C2" sqref="C2"/>
    </sheetView>
  </sheetViews>
  <sheetFormatPr defaultRowHeight="12.75" x14ac:dyDescent="0.2"/>
  <cols>
    <col min="1" max="1" width="3.140625" style="2427" bestFit="1" customWidth="1"/>
    <col min="2" max="2" width="3" style="2427" bestFit="1" customWidth="1"/>
    <col min="3" max="3" width="7" style="2427" bestFit="1" customWidth="1"/>
    <col min="4" max="4" width="4" style="2427" bestFit="1" customWidth="1"/>
    <col min="5" max="5" width="35.42578125" style="2427" customWidth="1"/>
    <col min="6" max="7" width="11.28515625" style="2475" bestFit="1" customWidth="1"/>
    <col min="8" max="8" width="12.28515625" style="2475" bestFit="1" customWidth="1"/>
    <col min="9" max="9" width="11.28515625" style="2475" bestFit="1" customWidth="1"/>
    <col min="10" max="10" width="6.140625" customWidth="1"/>
    <col min="11" max="11" width="9.140625" style="2923"/>
    <col min="12" max="13" width="9.140625" style="2427"/>
    <col min="15" max="16384" width="9.140625" style="2427"/>
  </cols>
  <sheetData>
    <row r="1" spans="1:11" ht="21" customHeight="1" x14ac:dyDescent="0.25">
      <c r="A1" s="2935" t="s">
        <v>146</v>
      </c>
      <c r="B1" s="2935"/>
      <c r="C1" s="2935"/>
      <c r="D1" s="2935"/>
      <c r="E1" s="2935"/>
      <c r="F1" s="2935"/>
      <c r="G1" s="2935"/>
      <c r="H1" s="2935"/>
      <c r="I1" s="2935"/>
    </row>
    <row r="2" spans="1:11" x14ac:dyDescent="0.2">
      <c r="A2" s="11"/>
      <c r="B2" s="11"/>
      <c r="C2" s="11"/>
      <c r="D2" s="11"/>
      <c r="E2" s="2428"/>
      <c r="F2" s="181"/>
      <c r="G2" s="181"/>
      <c r="H2" s="181"/>
      <c r="I2" s="2429"/>
    </row>
    <row r="3" spans="1:11" ht="17.25" customHeight="1" x14ac:dyDescent="0.25">
      <c r="A3" s="2981" t="s">
        <v>1822</v>
      </c>
      <c r="B3" s="2981"/>
      <c r="C3" s="2981"/>
      <c r="D3" s="2981"/>
      <c r="E3" s="2981"/>
      <c r="F3" s="2981"/>
      <c r="G3" s="2981"/>
      <c r="H3" s="2981"/>
      <c r="I3" s="2981"/>
    </row>
    <row r="4" spans="1:11" ht="18" x14ac:dyDescent="0.2">
      <c r="A4" s="2430"/>
      <c r="B4" s="2430"/>
      <c r="C4" s="2430"/>
      <c r="D4" s="2430"/>
      <c r="E4" s="2430"/>
      <c r="F4" s="2431"/>
      <c r="G4" s="2431"/>
      <c r="H4" s="2431"/>
      <c r="I4" s="2431"/>
    </row>
    <row r="5" spans="1:11" ht="13.5" customHeight="1" thickBot="1" x14ac:dyDescent="0.3">
      <c r="A5" s="2"/>
      <c r="B5" s="1"/>
      <c r="C5" s="2"/>
      <c r="D5" s="2432"/>
      <c r="E5" s="2"/>
      <c r="F5" s="2433"/>
      <c r="G5" s="2433"/>
      <c r="H5" s="2433"/>
      <c r="I5" s="2434" t="s">
        <v>1823</v>
      </c>
    </row>
    <row r="6" spans="1:11" ht="45.75" thickBot="1" x14ac:dyDescent="0.25">
      <c r="A6" s="2435" t="s">
        <v>324</v>
      </c>
      <c r="B6" s="2436" t="s">
        <v>17</v>
      </c>
      <c r="C6" s="2437" t="s">
        <v>1824</v>
      </c>
      <c r="D6" s="2438" t="s">
        <v>1675</v>
      </c>
      <c r="E6" s="2439" t="s">
        <v>1825</v>
      </c>
      <c r="F6" s="445" t="s">
        <v>60</v>
      </c>
      <c r="G6" s="2887" t="s">
        <v>1664</v>
      </c>
      <c r="H6" s="2172" t="s">
        <v>142</v>
      </c>
      <c r="I6" s="2888" t="s">
        <v>1826</v>
      </c>
      <c r="J6" s="2427"/>
    </row>
    <row r="7" spans="1:11" ht="13.5" thickBot="1" x14ac:dyDescent="0.25">
      <c r="A7" s="2440" t="s">
        <v>324</v>
      </c>
      <c r="B7" s="2441" t="s">
        <v>14</v>
      </c>
      <c r="C7" s="2442">
        <v>910</v>
      </c>
      <c r="D7" s="2443" t="s">
        <v>14</v>
      </c>
      <c r="E7" s="2444" t="s">
        <v>1827</v>
      </c>
      <c r="F7" s="2445">
        <f>SUM(F8:F9)</f>
        <v>29496.959999999999</v>
      </c>
      <c r="G7" s="2832">
        <f>G8+G9</f>
        <v>29496.959999999999</v>
      </c>
      <c r="H7" s="2446">
        <f>H8+H9</f>
        <v>31838.7</v>
      </c>
      <c r="I7" s="2889">
        <f>SUM(I8:I9)</f>
        <v>31838.7</v>
      </c>
      <c r="J7" s="2427"/>
      <c r="K7" s="2924"/>
    </row>
    <row r="8" spans="1:11" x14ac:dyDescent="0.2">
      <c r="A8" s="2447"/>
      <c r="B8" s="2448" t="s">
        <v>17</v>
      </c>
      <c r="C8" s="2449">
        <v>91001</v>
      </c>
      <c r="D8" s="2450" t="s">
        <v>1678</v>
      </c>
      <c r="E8" s="2451" t="s">
        <v>1828</v>
      </c>
      <c r="F8" s="2452">
        <v>5500</v>
      </c>
      <c r="G8" s="2833">
        <v>5500</v>
      </c>
      <c r="H8" s="2453">
        <v>5450</v>
      </c>
      <c r="I8" s="2890">
        <f>Hejtman!E10</f>
        <v>5450</v>
      </c>
      <c r="J8" s="2427"/>
    </row>
    <row r="9" spans="1:11" ht="13.5" thickBot="1" x14ac:dyDescent="0.25">
      <c r="A9" s="2454"/>
      <c r="B9" s="2455" t="s">
        <v>17</v>
      </c>
      <c r="C9" s="2456">
        <v>91015</v>
      </c>
      <c r="D9" s="2457" t="s">
        <v>1720</v>
      </c>
      <c r="E9" s="2458" t="s">
        <v>1829</v>
      </c>
      <c r="F9" s="2459">
        <v>23996.959999999999</v>
      </c>
      <c r="G9" s="2834">
        <v>23996.959999999999</v>
      </c>
      <c r="H9" s="2460">
        <v>26388.7</v>
      </c>
      <c r="I9" s="2891">
        <f>Ředitel!E10</f>
        <v>26388.7</v>
      </c>
      <c r="J9" s="2427"/>
    </row>
    <row r="10" spans="1:11" ht="13.5" thickBot="1" x14ac:dyDescent="0.25">
      <c r="A10" s="2461" t="s">
        <v>324</v>
      </c>
      <c r="B10" s="2462" t="s">
        <v>14</v>
      </c>
      <c r="C10" s="390">
        <v>911</v>
      </c>
      <c r="D10" s="2463" t="s">
        <v>14</v>
      </c>
      <c r="E10" s="2464" t="s">
        <v>1830</v>
      </c>
      <c r="F10" s="2445">
        <v>258091.53</v>
      </c>
      <c r="G10" s="2832">
        <f>G11</f>
        <v>260621.53</v>
      </c>
      <c r="H10" s="2446">
        <f>H11</f>
        <v>293544.42</v>
      </c>
      <c r="I10" s="2889">
        <f>I11</f>
        <v>293544.42</v>
      </c>
      <c r="J10" s="2427"/>
      <c r="K10" s="2924"/>
    </row>
    <row r="11" spans="1:11" ht="13.5" thickBot="1" x14ac:dyDescent="0.25">
      <c r="A11" s="2454"/>
      <c r="B11" s="2455" t="s">
        <v>17</v>
      </c>
      <c r="C11" s="2456">
        <v>91115</v>
      </c>
      <c r="D11" s="2457" t="s">
        <v>1720</v>
      </c>
      <c r="E11" s="2458" t="s">
        <v>1829</v>
      </c>
      <c r="F11" s="2459">
        <v>258091.53</v>
      </c>
      <c r="G11" s="2834">
        <v>260621.53</v>
      </c>
      <c r="H11" s="2460">
        <v>293544.42</v>
      </c>
      <c r="I11" s="2891">
        <f>Ředitel!E11</f>
        <v>293544.42</v>
      </c>
      <c r="J11" s="2427"/>
    </row>
    <row r="12" spans="1:11" ht="13.5" customHeight="1" thickBot="1" x14ac:dyDescent="0.25">
      <c r="A12" s="2461" t="s">
        <v>324</v>
      </c>
      <c r="B12" s="2462" t="s">
        <v>14</v>
      </c>
      <c r="C12" s="390">
        <v>912</v>
      </c>
      <c r="D12" s="2463" t="s">
        <v>14</v>
      </c>
      <c r="E12" s="2464" t="s">
        <v>1831</v>
      </c>
      <c r="F12" s="2445">
        <f>SUM(F13:F18)</f>
        <v>26317</v>
      </c>
      <c r="G12" s="2832">
        <f>SUM(G13:G18)</f>
        <v>149581.09999999998</v>
      </c>
      <c r="H12" s="2446">
        <f>SUM(H13:H18)</f>
        <v>39850</v>
      </c>
      <c r="I12" s="2889">
        <f>SUM(I13:I18)</f>
        <v>39850</v>
      </c>
      <c r="J12" s="2427"/>
      <c r="K12" s="2924"/>
    </row>
    <row r="13" spans="1:11" x14ac:dyDescent="0.2">
      <c r="A13" s="2465"/>
      <c r="B13" s="2466" t="s">
        <v>17</v>
      </c>
      <c r="C13" s="2467">
        <v>91204</v>
      </c>
      <c r="D13" s="1653" t="s">
        <v>1687</v>
      </c>
      <c r="E13" s="2468" t="s">
        <v>1832</v>
      </c>
      <c r="F13" s="2452">
        <v>22020</v>
      </c>
      <c r="G13" s="2833">
        <v>72379.009999999995</v>
      </c>
      <c r="H13" s="2453">
        <v>3910</v>
      </c>
      <c r="I13" s="2890">
        <f>OŠMTS!E10</f>
        <v>3910</v>
      </c>
      <c r="J13" s="2427"/>
      <c r="K13" s="2924"/>
    </row>
    <row r="14" spans="1:11" x14ac:dyDescent="0.2">
      <c r="A14" s="2469"/>
      <c r="B14" s="2470" t="s">
        <v>17</v>
      </c>
      <c r="C14" s="2471">
        <v>91205</v>
      </c>
      <c r="D14" s="21" t="s">
        <v>1690</v>
      </c>
      <c r="E14" s="2472" t="s">
        <v>1833</v>
      </c>
      <c r="F14" s="2473">
        <v>0</v>
      </c>
      <c r="G14" s="2835">
        <v>965</v>
      </c>
      <c r="H14" s="2474">
        <v>0</v>
      </c>
      <c r="I14" s="2892">
        <v>0</v>
      </c>
      <c r="J14" s="2427"/>
    </row>
    <row r="15" spans="1:11" x14ac:dyDescent="0.2">
      <c r="A15" s="2469"/>
      <c r="B15" s="2470" t="s">
        <v>17</v>
      </c>
      <c r="C15" s="2471">
        <v>91206</v>
      </c>
      <c r="D15" s="21" t="s">
        <v>1693</v>
      </c>
      <c r="E15" s="2472" t="s">
        <v>1834</v>
      </c>
      <c r="F15" s="2473">
        <v>0</v>
      </c>
      <c r="G15" s="2835">
        <v>65099.73</v>
      </c>
      <c r="H15" s="2474">
        <v>30000</v>
      </c>
      <c r="I15" s="2892">
        <f>Doprava!E10</f>
        <v>30000</v>
      </c>
      <c r="J15" s="2427"/>
    </row>
    <row r="16" spans="1:11" x14ac:dyDescent="0.2">
      <c r="A16" s="2469"/>
      <c r="B16" s="2470" t="s">
        <v>17</v>
      </c>
      <c r="C16" s="2471">
        <v>91207</v>
      </c>
      <c r="D16" s="21" t="s">
        <v>1696</v>
      </c>
      <c r="E16" s="2472" t="s">
        <v>1835</v>
      </c>
      <c r="F16" s="2473">
        <v>200</v>
      </c>
      <c r="G16" s="2835">
        <v>5433</v>
      </c>
      <c r="H16" s="2474">
        <v>2400</v>
      </c>
      <c r="I16" s="2892">
        <f>Kultura!E10</f>
        <v>2400</v>
      </c>
      <c r="J16" s="2427"/>
    </row>
    <row r="17" spans="1:11" x14ac:dyDescent="0.2">
      <c r="A17" s="2469"/>
      <c r="B17" s="2470" t="s">
        <v>17</v>
      </c>
      <c r="C17" s="2471">
        <v>91208</v>
      </c>
      <c r="D17" s="21" t="s">
        <v>1699</v>
      </c>
      <c r="E17" s="2472" t="s">
        <v>1836</v>
      </c>
      <c r="F17" s="2473">
        <v>1000</v>
      </c>
      <c r="G17" s="2835">
        <v>1000</v>
      </c>
      <c r="H17" s="2474">
        <v>0</v>
      </c>
      <c r="I17" s="2892">
        <f>ŽP!E10</f>
        <v>0</v>
      </c>
      <c r="J17" s="2427"/>
    </row>
    <row r="18" spans="1:11" ht="13.5" thickBot="1" x14ac:dyDescent="0.25">
      <c r="A18" s="2469"/>
      <c r="B18" s="2470" t="s">
        <v>17</v>
      </c>
      <c r="C18" s="2471">
        <v>91209</v>
      </c>
      <c r="D18" s="21" t="s">
        <v>1702</v>
      </c>
      <c r="E18" s="2472" t="s">
        <v>1837</v>
      </c>
      <c r="F18" s="2473">
        <v>3097</v>
      </c>
      <c r="G18" s="2835">
        <v>4704.3599999999997</v>
      </c>
      <c r="H18" s="2474">
        <v>3540</v>
      </c>
      <c r="I18" s="2892">
        <f>Zdravotnictví!E10</f>
        <v>3540</v>
      </c>
      <c r="J18" s="2427"/>
    </row>
    <row r="19" spans="1:11" ht="13.5" customHeight="1" thickBot="1" x14ac:dyDescent="0.25">
      <c r="A19" s="2461" t="s">
        <v>324</v>
      </c>
      <c r="B19" s="2462" t="s">
        <v>14</v>
      </c>
      <c r="C19" s="390">
        <v>913</v>
      </c>
      <c r="D19" s="2463" t="s">
        <v>14</v>
      </c>
      <c r="E19" s="2464" t="s">
        <v>1838</v>
      </c>
      <c r="F19" s="2445">
        <f>SUM(F20:F27)</f>
        <v>976800</v>
      </c>
      <c r="G19" s="2832">
        <f>SUM(G20:G27)</f>
        <v>1028582.9</v>
      </c>
      <c r="H19" s="2446">
        <f>SUM(H20:H27)</f>
        <v>1043445.62</v>
      </c>
      <c r="I19" s="2889">
        <f>SUM(I20:I27)</f>
        <v>1043445.62</v>
      </c>
      <c r="J19" s="2427"/>
      <c r="K19" s="2924"/>
    </row>
    <row r="20" spans="1:11" x14ac:dyDescent="0.2">
      <c r="A20" s="2465"/>
      <c r="B20" s="2466" t="s">
        <v>17</v>
      </c>
      <c r="C20" s="2467">
        <v>91304</v>
      </c>
      <c r="D20" s="1653" t="s">
        <v>1687</v>
      </c>
      <c r="E20" s="2468" t="s">
        <v>1832</v>
      </c>
      <c r="F20" s="2452">
        <v>266313</v>
      </c>
      <c r="G20" s="2833">
        <v>265413</v>
      </c>
      <c r="H20" s="2453">
        <v>270721.26</v>
      </c>
      <c r="I20" s="2890">
        <f>OŠMTS!E11</f>
        <v>270721.26</v>
      </c>
      <c r="J20" s="2427"/>
    </row>
    <row r="21" spans="1:11" x14ac:dyDescent="0.2">
      <c r="A21" s="2469"/>
      <c r="B21" s="2470" t="s">
        <v>17</v>
      </c>
      <c r="C21" s="2471">
        <v>91305</v>
      </c>
      <c r="D21" s="21" t="s">
        <v>1690</v>
      </c>
      <c r="E21" s="2472" t="s">
        <v>1833</v>
      </c>
      <c r="F21" s="2473">
        <v>136500</v>
      </c>
      <c r="G21" s="2835">
        <v>153835.9</v>
      </c>
      <c r="H21" s="2474">
        <v>167624.64000000001</v>
      </c>
      <c r="I21" s="2892">
        <f>Sociální!E10</f>
        <v>167624.64000000001</v>
      </c>
      <c r="J21" s="2427"/>
    </row>
    <row r="22" spans="1:11" x14ac:dyDescent="0.2">
      <c r="A22" s="2469"/>
      <c r="B22" s="2470" t="s">
        <v>17</v>
      </c>
      <c r="C22" s="2471">
        <v>91306</v>
      </c>
      <c r="D22" s="21" t="s">
        <v>1693</v>
      </c>
      <c r="E22" s="2472" t="s">
        <v>1834</v>
      </c>
      <c r="F22" s="2473">
        <v>297320</v>
      </c>
      <c r="G22" s="2835">
        <v>317320</v>
      </c>
      <c r="H22" s="2474">
        <v>298613</v>
      </c>
      <c r="I22" s="2892">
        <f>Doprava!E11</f>
        <v>298613</v>
      </c>
      <c r="J22" s="2427"/>
    </row>
    <row r="23" spans="1:11" x14ac:dyDescent="0.2">
      <c r="A23" s="2469"/>
      <c r="B23" s="2470" t="s">
        <v>17</v>
      </c>
      <c r="C23" s="2471">
        <v>91307</v>
      </c>
      <c r="D23" s="21" t="s">
        <v>1696</v>
      </c>
      <c r="E23" s="2472" t="s">
        <v>1835</v>
      </c>
      <c r="F23" s="2473">
        <v>105543</v>
      </c>
      <c r="G23" s="2835">
        <v>108890</v>
      </c>
      <c r="H23" s="2474">
        <v>116420.72</v>
      </c>
      <c r="I23" s="2892">
        <f>Kultura!E11</f>
        <v>116420.72</v>
      </c>
      <c r="J23" s="2427"/>
    </row>
    <row r="24" spans="1:11" x14ac:dyDescent="0.2">
      <c r="A24" s="2469"/>
      <c r="B24" s="2470" t="s">
        <v>17</v>
      </c>
      <c r="C24" s="2471">
        <v>91308</v>
      </c>
      <c r="D24" s="21" t="s">
        <v>1699</v>
      </c>
      <c r="E24" s="2472" t="s">
        <v>1836</v>
      </c>
      <c r="F24" s="2473">
        <v>4924</v>
      </c>
      <c r="G24" s="2835">
        <v>4924</v>
      </c>
      <c r="H24" s="2474">
        <v>5298</v>
      </c>
      <c r="I24" s="2892">
        <f>ŽP!E11</f>
        <v>5298</v>
      </c>
      <c r="J24" s="2427"/>
    </row>
    <row r="25" spans="1:11" x14ac:dyDescent="0.2">
      <c r="A25" s="2469"/>
      <c r="B25" s="2470" t="s">
        <v>17</v>
      </c>
      <c r="C25" s="2471">
        <v>91309</v>
      </c>
      <c r="D25" s="21" t="s">
        <v>1702</v>
      </c>
      <c r="E25" s="2472" t="s">
        <v>1837</v>
      </c>
      <c r="F25" s="2473">
        <v>154700</v>
      </c>
      <c r="G25" s="2835">
        <v>166700</v>
      </c>
      <c r="H25" s="2474">
        <v>173268</v>
      </c>
      <c r="I25" s="2892">
        <f>Zdravotnictví!E11</f>
        <v>173268</v>
      </c>
      <c r="J25" s="2427"/>
    </row>
    <row r="26" spans="1:11" ht="22.5" x14ac:dyDescent="0.2">
      <c r="A26" s="2469"/>
      <c r="B26" s="2470" t="s">
        <v>17</v>
      </c>
      <c r="C26" s="2471">
        <v>91318</v>
      </c>
      <c r="D26" s="610" t="s">
        <v>1723</v>
      </c>
      <c r="E26" s="2472" t="s">
        <v>1839</v>
      </c>
      <c r="F26" s="2473">
        <v>11500</v>
      </c>
      <c r="G26" s="2835">
        <v>11500</v>
      </c>
      <c r="H26" s="2474">
        <v>11500</v>
      </c>
      <c r="I26" s="2892">
        <f>'Sekretar. ředitele'!E10</f>
        <v>11500</v>
      </c>
      <c r="J26" s="2427"/>
    </row>
    <row r="27" spans="1:11" ht="13.5" thickBot="1" x14ac:dyDescent="0.25">
      <c r="A27" s="2476"/>
      <c r="B27" s="2477" t="s">
        <v>17</v>
      </c>
      <c r="C27" s="2478">
        <v>91903</v>
      </c>
      <c r="D27" s="742" t="s">
        <v>1579</v>
      </c>
      <c r="E27" s="2479" t="s">
        <v>1840</v>
      </c>
      <c r="F27" s="2480">
        <v>0</v>
      </c>
      <c r="G27" s="2836">
        <v>0</v>
      </c>
      <c r="H27" s="2481">
        <v>0</v>
      </c>
      <c r="I27" s="2893">
        <v>0</v>
      </c>
      <c r="J27" s="2427"/>
    </row>
    <row r="28" spans="1:11" ht="13.5" thickBot="1" x14ac:dyDescent="0.25">
      <c r="A28" s="2461" t="s">
        <v>324</v>
      </c>
      <c r="B28" s="2462" t="s">
        <v>14</v>
      </c>
      <c r="C28" s="390">
        <v>914</v>
      </c>
      <c r="D28" s="2463" t="s">
        <v>14</v>
      </c>
      <c r="E28" s="2464" t="s">
        <v>1841</v>
      </c>
      <c r="F28" s="2445">
        <f>SUM(F29:F43)</f>
        <v>663582.30999999994</v>
      </c>
      <c r="G28" s="2837">
        <f>SUM(G29:G43)</f>
        <v>865461.33</v>
      </c>
      <c r="H28" s="2446">
        <f>SUM(H29:H43)</f>
        <v>750890.06</v>
      </c>
      <c r="I28" s="2889">
        <f>SUM(I29:I43)</f>
        <v>750740.06</v>
      </c>
      <c r="J28" s="2427"/>
      <c r="K28" s="2924"/>
    </row>
    <row r="29" spans="1:11" x14ac:dyDescent="0.2">
      <c r="A29" s="2482"/>
      <c r="B29" s="2483" t="s">
        <v>17</v>
      </c>
      <c r="C29" s="2484">
        <v>91401</v>
      </c>
      <c r="D29" s="2485" t="s">
        <v>1678</v>
      </c>
      <c r="E29" s="2486" t="s">
        <v>1828</v>
      </c>
      <c r="F29" s="2487">
        <v>13288.7</v>
      </c>
      <c r="G29" s="2838">
        <v>13664.2</v>
      </c>
      <c r="H29" s="2488">
        <v>15199.07</v>
      </c>
      <c r="I29" s="2894">
        <f>Hejtman!E11</f>
        <v>15199.07</v>
      </c>
      <c r="J29" s="2427"/>
    </row>
    <row r="30" spans="1:11" ht="22.5" x14ac:dyDescent="0.2">
      <c r="A30" s="2469"/>
      <c r="B30" s="2470" t="s">
        <v>17</v>
      </c>
      <c r="C30" s="2471">
        <v>91402</v>
      </c>
      <c r="D30" s="21" t="s">
        <v>1681</v>
      </c>
      <c r="E30" s="2472" t="s">
        <v>1842</v>
      </c>
      <c r="F30" s="2473">
        <v>4005</v>
      </c>
      <c r="G30" s="2835">
        <v>4608.22</v>
      </c>
      <c r="H30" s="2474">
        <v>8205</v>
      </c>
      <c r="I30" s="2892">
        <f>Rozvoj!E10</f>
        <v>8055</v>
      </c>
    </row>
    <row r="31" spans="1:11" x14ac:dyDescent="0.2">
      <c r="A31" s="2469"/>
      <c r="B31" s="2470" t="s">
        <v>17</v>
      </c>
      <c r="C31" s="2471">
        <v>91403</v>
      </c>
      <c r="D31" s="21" t="s">
        <v>1684</v>
      </c>
      <c r="E31" s="2472" t="s">
        <v>1843</v>
      </c>
      <c r="F31" s="2473">
        <v>11540</v>
      </c>
      <c r="G31" s="2835">
        <v>21754.19</v>
      </c>
      <c r="H31" s="2474">
        <v>11540</v>
      </c>
      <c r="I31" s="2892">
        <f>Ekonomika!E10</f>
        <v>11540</v>
      </c>
      <c r="J31" s="2427"/>
    </row>
    <row r="32" spans="1:11" x14ac:dyDescent="0.2">
      <c r="A32" s="2469"/>
      <c r="B32" s="2470" t="s">
        <v>17</v>
      </c>
      <c r="C32" s="2471">
        <v>91404</v>
      </c>
      <c r="D32" s="21" t="s">
        <v>1687</v>
      </c>
      <c r="E32" s="2472" t="s">
        <v>1832</v>
      </c>
      <c r="F32" s="2473">
        <v>5750</v>
      </c>
      <c r="G32" s="2835">
        <v>7233.43</v>
      </c>
      <c r="H32" s="2474">
        <v>7390</v>
      </c>
      <c r="I32" s="2892">
        <f>OŠMTS!E12</f>
        <v>7390</v>
      </c>
      <c r="J32" s="2427"/>
    </row>
    <row r="33" spans="1:11" x14ac:dyDescent="0.2">
      <c r="A33" s="2469"/>
      <c r="B33" s="2470" t="s">
        <v>17</v>
      </c>
      <c r="C33" s="2471">
        <v>91405</v>
      </c>
      <c r="D33" s="21" t="s">
        <v>1690</v>
      </c>
      <c r="E33" s="2472" t="s">
        <v>1833</v>
      </c>
      <c r="F33" s="2473">
        <v>2165</v>
      </c>
      <c r="G33" s="2835">
        <v>30109.69</v>
      </c>
      <c r="H33" s="2474">
        <v>2725</v>
      </c>
      <c r="I33" s="2892">
        <f>Sociální!E11</f>
        <v>2725</v>
      </c>
      <c r="J33" s="2427"/>
    </row>
    <row r="34" spans="1:11" x14ac:dyDescent="0.2">
      <c r="A34" s="2469"/>
      <c r="B34" s="2470" t="s">
        <v>17</v>
      </c>
      <c r="C34" s="2471">
        <v>91406</v>
      </c>
      <c r="D34" s="21" t="s">
        <v>1693</v>
      </c>
      <c r="E34" s="2925" t="s">
        <v>1834</v>
      </c>
      <c r="F34" s="2473">
        <v>551619.18000000005</v>
      </c>
      <c r="G34" s="2835">
        <v>701175.24</v>
      </c>
      <c r="H34" s="2474">
        <v>624648.82000000007</v>
      </c>
      <c r="I34" s="2892">
        <f>Doprava!E12</f>
        <v>627223.82000000007</v>
      </c>
      <c r="J34" s="2427"/>
      <c r="K34" s="2512"/>
    </row>
    <row r="35" spans="1:11" x14ac:dyDescent="0.2">
      <c r="A35" s="2469"/>
      <c r="B35" s="2470" t="s">
        <v>17</v>
      </c>
      <c r="C35" s="2471">
        <v>91407</v>
      </c>
      <c r="D35" s="21" t="s">
        <v>1696</v>
      </c>
      <c r="E35" s="2472" t="s">
        <v>1835</v>
      </c>
      <c r="F35" s="2473">
        <v>4187.1899999999996</v>
      </c>
      <c r="G35" s="2835">
        <v>6285.19</v>
      </c>
      <c r="H35" s="2474">
        <v>4658.5200000000004</v>
      </c>
      <c r="I35" s="2892">
        <f>Kultura!E12</f>
        <v>4658.5200000000004</v>
      </c>
      <c r="J35" s="2427"/>
      <c r="K35" s="2512"/>
    </row>
    <row r="36" spans="1:11" x14ac:dyDescent="0.2">
      <c r="A36" s="2469"/>
      <c r="B36" s="2470" t="s">
        <v>17</v>
      </c>
      <c r="C36" s="2471">
        <v>91408</v>
      </c>
      <c r="D36" s="21" t="s">
        <v>1699</v>
      </c>
      <c r="E36" s="2472" t="s">
        <v>1836</v>
      </c>
      <c r="F36" s="2473">
        <v>7151</v>
      </c>
      <c r="G36" s="2835">
        <v>9588</v>
      </c>
      <c r="H36" s="2474">
        <v>7146.2</v>
      </c>
      <c r="I36" s="2892">
        <f>ŽP!E12</f>
        <v>7146.2</v>
      </c>
      <c r="J36" s="2427"/>
      <c r="K36" s="2512"/>
    </row>
    <row r="37" spans="1:11" x14ac:dyDescent="0.2">
      <c r="A37" s="2469"/>
      <c r="B37" s="2470" t="s">
        <v>17</v>
      </c>
      <c r="C37" s="2471">
        <v>91409</v>
      </c>
      <c r="D37" s="21" t="s">
        <v>1702</v>
      </c>
      <c r="E37" s="2472" t="s">
        <v>1837</v>
      </c>
      <c r="F37" s="2473">
        <v>8298.15</v>
      </c>
      <c r="G37" s="2835">
        <v>10535.28</v>
      </c>
      <c r="H37" s="2474">
        <v>6977.15</v>
      </c>
      <c r="I37" s="2892">
        <f>Zdravotnictví!E12</f>
        <v>6977.15</v>
      </c>
      <c r="J37" s="2427"/>
      <c r="K37" s="2512"/>
    </row>
    <row r="38" spans="1:11" x14ac:dyDescent="0.2">
      <c r="A38" s="2469"/>
      <c r="B38" s="2470" t="s">
        <v>17</v>
      </c>
      <c r="C38" s="2471">
        <v>91410</v>
      </c>
      <c r="D38" s="21" t="s">
        <v>1705</v>
      </c>
      <c r="E38" s="2472" t="s">
        <v>1844</v>
      </c>
      <c r="F38" s="2473">
        <v>3000</v>
      </c>
      <c r="G38" s="2835">
        <v>4500</v>
      </c>
      <c r="H38" s="2474">
        <v>4000</v>
      </c>
      <c r="I38" s="2892">
        <f>Právní!E10</f>
        <v>4000</v>
      </c>
      <c r="J38" s="2427"/>
      <c r="K38" s="2512"/>
    </row>
    <row r="39" spans="1:11" x14ac:dyDescent="0.2">
      <c r="A39" s="2469"/>
      <c r="B39" s="2470" t="s">
        <v>17</v>
      </c>
      <c r="C39" s="2471">
        <v>91411</v>
      </c>
      <c r="D39" s="21" t="s">
        <v>1708</v>
      </c>
      <c r="E39" s="2472" t="s">
        <v>1845</v>
      </c>
      <c r="F39" s="2473">
        <v>601</v>
      </c>
      <c r="G39" s="2835">
        <v>601</v>
      </c>
      <c r="H39" s="2474">
        <v>383</v>
      </c>
      <c r="I39" s="2892">
        <f>'Územní plán'!E10</f>
        <v>383</v>
      </c>
      <c r="J39" s="2427"/>
      <c r="K39" s="2512"/>
    </row>
    <row r="40" spans="1:11" x14ac:dyDescent="0.2">
      <c r="A40" s="2469"/>
      <c r="B40" s="2470" t="s">
        <v>17</v>
      </c>
      <c r="C40" s="2471">
        <v>91412</v>
      </c>
      <c r="D40" s="21" t="s">
        <v>1711</v>
      </c>
      <c r="E40" s="2925" t="s">
        <v>1846</v>
      </c>
      <c r="F40" s="2473">
        <v>34377.089999999997</v>
      </c>
      <c r="G40" s="2835">
        <v>35506.89</v>
      </c>
      <c r="H40" s="2474">
        <v>37617.300000000003</v>
      </c>
      <c r="I40" s="2892">
        <f>Informatika!E10</f>
        <v>35042.300000000003</v>
      </c>
      <c r="J40" s="2427"/>
      <c r="K40" s="2512"/>
    </row>
    <row r="41" spans="1:11" x14ac:dyDescent="0.2">
      <c r="A41" s="2469"/>
      <c r="B41" s="2470" t="s">
        <v>17</v>
      </c>
      <c r="C41" s="2471">
        <v>91414</v>
      </c>
      <c r="D41" s="21" t="s">
        <v>1717</v>
      </c>
      <c r="E41" s="2472" t="s">
        <v>1847</v>
      </c>
      <c r="F41" s="2473">
        <v>4000</v>
      </c>
      <c r="G41" s="2835">
        <v>6300</v>
      </c>
      <c r="H41" s="2474">
        <v>5800</v>
      </c>
      <c r="I41" s="2892">
        <f>Investice!E10</f>
        <v>5800</v>
      </c>
      <c r="J41" s="2427"/>
    </row>
    <row r="42" spans="1:11" x14ac:dyDescent="0.2">
      <c r="A42" s="2469"/>
      <c r="B42" s="2489" t="s">
        <v>17</v>
      </c>
      <c r="C42" s="2490">
        <v>91415</v>
      </c>
      <c r="D42" s="2491" t="s">
        <v>1720</v>
      </c>
      <c r="E42" s="2492" t="s">
        <v>1829</v>
      </c>
      <c r="F42" s="2493">
        <v>12400</v>
      </c>
      <c r="G42" s="2839">
        <v>12400</v>
      </c>
      <c r="H42" s="2494">
        <v>13400</v>
      </c>
      <c r="I42" s="2895">
        <f>Ředitel!E12</f>
        <v>13400</v>
      </c>
      <c r="J42" s="2427"/>
    </row>
    <row r="43" spans="1:11" ht="13.5" thickBot="1" x14ac:dyDescent="0.25">
      <c r="A43" s="2476"/>
      <c r="B43" s="2477" t="s">
        <v>17</v>
      </c>
      <c r="C43" s="2478">
        <v>91418</v>
      </c>
      <c r="D43" s="742" t="s">
        <v>1723</v>
      </c>
      <c r="E43" s="2479" t="s">
        <v>1848</v>
      </c>
      <c r="F43" s="2480">
        <v>1200</v>
      </c>
      <c r="G43" s="2836">
        <v>1200</v>
      </c>
      <c r="H43" s="2481">
        <v>1200</v>
      </c>
      <c r="I43" s="2893">
        <f>'Sekretar. ředitele'!E11</f>
        <v>1200</v>
      </c>
      <c r="J43" s="2427"/>
    </row>
    <row r="44" spans="1:11" ht="13.5" thickBot="1" x14ac:dyDescent="0.25">
      <c r="A44" s="2461" t="s">
        <v>324</v>
      </c>
      <c r="B44" s="2462" t="s">
        <v>14</v>
      </c>
      <c r="C44" s="390">
        <v>917</v>
      </c>
      <c r="D44" s="2463" t="s">
        <v>14</v>
      </c>
      <c r="E44" s="2464" t="s">
        <v>1849</v>
      </c>
      <c r="F44" s="2445">
        <f>SUM(F45:F54)</f>
        <v>92196.15</v>
      </c>
      <c r="G44" s="2837">
        <f>SUM(G45:G54)</f>
        <v>597935.93999999994</v>
      </c>
      <c r="H44" s="2446">
        <f>SUM(H45:H54)</f>
        <v>113862.32</v>
      </c>
      <c r="I44" s="2889">
        <f>SUM(I45:I54)</f>
        <v>119012.32</v>
      </c>
      <c r="J44" s="2427"/>
      <c r="K44" s="2924"/>
    </row>
    <row r="45" spans="1:11" x14ac:dyDescent="0.2">
      <c r="A45" s="2482"/>
      <c r="B45" s="2483" t="s">
        <v>17</v>
      </c>
      <c r="C45" s="2484">
        <v>91701</v>
      </c>
      <c r="D45" s="2485" t="s">
        <v>1678</v>
      </c>
      <c r="E45" s="2486" t="s">
        <v>1828</v>
      </c>
      <c r="F45" s="2487">
        <v>10512</v>
      </c>
      <c r="G45" s="2838">
        <v>12403.5</v>
      </c>
      <c r="H45" s="2488">
        <v>12800</v>
      </c>
      <c r="I45" s="2894">
        <f>Hejtman!E12</f>
        <v>12800</v>
      </c>
      <c r="J45" s="2427"/>
    </row>
    <row r="46" spans="1:11" ht="22.5" x14ac:dyDescent="0.2">
      <c r="A46" s="2469"/>
      <c r="B46" s="2470" t="s">
        <v>17</v>
      </c>
      <c r="C46" s="2471">
        <v>91702</v>
      </c>
      <c r="D46" s="21" t="s">
        <v>1681</v>
      </c>
      <c r="E46" s="2472" t="s">
        <v>1842</v>
      </c>
      <c r="F46" s="2473">
        <v>2100</v>
      </c>
      <c r="G46" s="2835">
        <v>3318.46</v>
      </c>
      <c r="H46" s="2474">
        <v>2250</v>
      </c>
      <c r="I46" s="2892">
        <f>Rozvoj!E11</f>
        <v>2400</v>
      </c>
      <c r="J46" s="2427"/>
    </row>
    <row r="47" spans="1:11" x14ac:dyDescent="0.2">
      <c r="A47" s="2469"/>
      <c r="B47" s="2470" t="s">
        <v>17</v>
      </c>
      <c r="C47" s="2471">
        <v>91704</v>
      </c>
      <c r="D47" s="21" t="s">
        <v>1687</v>
      </c>
      <c r="E47" s="2472" t="s">
        <v>1832</v>
      </c>
      <c r="F47" s="2473">
        <v>21994.15</v>
      </c>
      <c r="G47" s="2835">
        <v>49967.98</v>
      </c>
      <c r="H47" s="2474">
        <v>8008.32</v>
      </c>
      <c r="I47" s="2892">
        <f>OŠMTS!E13</f>
        <v>8008.32</v>
      </c>
      <c r="J47" s="2427"/>
    </row>
    <row r="48" spans="1:11" x14ac:dyDescent="0.2">
      <c r="A48" s="2469"/>
      <c r="B48" s="2470" t="s">
        <v>17</v>
      </c>
      <c r="C48" s="2471">
        <v>91705</v>
      </c>
      <c r="D48" s="21" t="s">
        <v>1690</v>
      </c>
      <c r="E48" s="2472" t="s">
        <v>1833</v>
      </c>
      <c r="F48" s="2473">
        <v>9220</v>
      </c>
      <c r="G48" s="2835">
        <v>436176.73</v>
      </c>
      <c r="H48" s="2474">
        <v>10030</v>
      </c>
      <c r="I48" s="2892">
        <f>Sociální!E12</f>
        <v>15030</v>
      </c>
      <c r="J48" s="2427"/>
    </row>
    <row r="49" spans="1:11" x14ac:dyDescent="0.2">
      <c r="A49" s="2469"/>
      <c r="B49" s="2470" t="s">
        <v>17</v>
      </c>
      <c r="C49" s="2471">
        <v>91706</v>
      </c>
      <c r="D49" s="21" t="s">
        <v>1693</v>
      </c>
      <c r="E49" s="2472" t="s">
        <v>1834</v>
      </c>
      <c r="F49" s="2473">
        <v>11020</v>
      </c>
      <c r="G49" s="2835">
        <v>19378.419999999998</v>
      </c>
      <c r="H49" s="2474">
        <v>24500</v>
      </c>
      <c r="I49" s="2892">
        <f>Doprava!E13</f>
        <v>24500</v>
      </c>
      <c r="J49" s="2427"/>
    </row>
    <row r="50" spans="1:11" x14ac:dyDescent="0.2">
      <c r="A50" s="2469"/>
      <c r="B50" s="2470" t="s">
        <v>17</v>
      </c>
      <c r="C50" s="2471">
        <v>91707</v>
      </c>
      <c r="D50" s="21" t="s">
        <v>1696</v>
      </c>
      <c r="E50" s="2472" t="s">
        <v>1835</v>
      </c>
      <c r="F50" s="2473">
        <v>9926</v>
      </c>
      <c r="G50" s="2835">
        <v>19582</v>
      </c>
      <c r="H50" s="2474">
        <v>11750</v>
      </c>
      <c r="I50" s="2892">
        <f>Kultura!E13</f>
        <v>11750</v>
      </c>
      <c r="J50" s="2427"/>
    </row>
    <row r="51" spans="1:11" x14ac:dyDescent="0.2">
      <c r="A51" s="2469"/>
      <c r="B51" s="2470" t="s">
        <v>17</v>
      </c>
      <c r="C51" s="2471">
        <v>91708</v>
      </c>
      <c r="D51" s="21" t="s">
        <v>1699</v>
      </c>
      <c r="E51" s="2472" t="s">
        <v>1836</v>
      </c>
      <c r="F51" s="2473">
        <v>3174</v>
      </c>
      <c r="G51" s="2835">
        <v>7364.75</v>
      </c>
      <c r="H51" s="2474">
        <v>3774</v>
      </c>
      <c r="I51" s="2892">
        <f>ŽP!E13</f>
        <v>3774</v>
      </c>
      <c r="J51" s="2427"/>
    </row>
    <row r="52" spans="1:11" x14ac:dyDescent="0.2">
      <c r="A52" s="2469"/>
      <c r="B52" s="2470" t="s">
        <v>17</v>
      </c>
      <c r="C52" s="2471">
        <v>91709</v>
      </c>
      <c r="D52" s="21" t="s">
        <v>1702</v>
      </c>
      <c r="E52" s="2472" t="s">
        <v>1837</v>
      </c>
      <c r="F52" s="2473">
        <v>24200</v>
      </c>
      <c r="G52" s="2835">
        <v>49694.1</v>
      </c>
      <c r="H52" s="2474">
        <v>40700</v>
      </c>
      <c r="I52" s="2892">
        <f>Zdravotnictví!E13</f>
        <v>40700</v>
      </c>
      <c r="J52" s="2427"/>
    </row>
    <row r="53" spans="1:11" x14ac:dyDescent="0.2">
      <c r="A53" s="2495"/>
      <c r="B53" s="2470" t="s">
        <v>17</v>
      </c>
      <c r="C53" s="2471">
        <v>91711</v>
      </c>
      <c r="D53" s="21" t="s">
        <v>1708</v>
      </c>
      <c r="E53" s="2472" t="s">
        <v>1845</v>
      </c>
      <c r="F53" s="2473">
        <v>0</v>
      </c>
      <c r="G53" s="2835">
        <v>0</v>
      </c>
      <c r="H53" s="2474">
        <v>0</v>
      </c>
      <c r="I53" s="2892">
        <v>0</v>
      </c>
      <c r="J53" s="2427"/>
    </row>
    <row r="54" spans="1:11" ht="13.5" thickBot="1" x14ac:dyDescent="0.25">
      <c r="A54" s="2469"/>
      <c r="B54" s="2470" t="s">
        <v>17</v>
      </c>
      <c r="C54" s="2471">
        <v>91712</v>
      </c>
      <c r="D54" s="21" t="s">
        <v>1711</v>
      </c>
      <c r="E54" s="2472" t="s">
        <v>1846</v>
      </c>
      <c r="F54" s="2473">
        <v>50</v>
      </c>
      <c r="G54" s="2835">
        <v>50</v>
      </c>
      <c r="H54" s="2474">
        <v>50</v>
      </c>
      <c r="I54" s="2892">
        <f>Informatika!E11</f>
        <v>50</v>
      </c>
      <c r="J54" s="2427"/>
    </row>
    <row r="55" spans="1:11" ht="13.5" thickBot="1" x14ac:dyDescent="0.25">
      <c r="A55" s="2461" t="s">
        <v>324</v>
      </c>
      <c r="B55" s="2462" t="s">
        <v>14</v>
      </c>
      <c r="C55" s="390">
        <v>920</v>
      </c>
      <c r="D55" s="2463" t="s">
        <v>14</v>
      </c>
      <c r="E55" s="2464" t="s">
        <v>1850</v>
      </c>
      <c r="F55" s="2445">
        <f>SUM(F56:F68)</f>
        <v>308597</v>
      </c>
      <c r="G55" s="2832">
        <f>SUM(G56:G68)</f>
        <v>962182.33999999985</v>
      </c>
      <c r="H55" s="2446">
        <f>SUM(H56:H68)</f>
        <v>236397.78</v>
      </c>
      <c r="I55" s="2889">
        <f>SUM(I56:I68)</f>
        <v>236397.78</v>
      </c>
      <c r="J55" s="2427"/>
      <c r="K55" s="2924"/>
    </row>
    <row r="56" spans="1:11" x14ac:dyDescent="0.2">
      <c r="A56" s="2469"/>
      <c r="B56" s="2470" t="s">
        <v>17</v>
      </c>
      <c r="C56" s="2471">
        <v>92001</v>
      </c>
      <c r="D56" s="21" t="s">
        <v>1678</v>
      </c>
      <c r="E56" s="2472" t="s">
        <v>1828</v>
      </c>
      <c r="F56" s="2473">
        <v>10000</v>
      </c>
      <c r="G56" s="2835">
        <v>10000</v>
      </c>
      <c r="H56" s="2474">
        <v>10000</v>
      </c>
      <c r="I56" s="2892">
        <f>Hejtman!E13</f>
        <v>10000</v>
      </c>
      <c r="J56" s="2427"/>
    </row>
    <row r="57" spans="1:11" ht="22.5" x14ac:dyDescent="0.2">
      <c r="A57" s="2469"/>
      <c r="B57" s="2470" t="s">
        <v>17</v>
      </c>
      <c r="C57" s="2471">
        <v>92002</v>
      </c>
      <c r="D57" s="21" t="s">
        <v>1681</v>
      </c>
      <c r="E57" s="2472" t="s">
        <v>1842</v>
      </c>
      <c r="F57" s="2473">
        <v>0</v>
      </c>
      <c r="G57" s="2835">
        <v>0</v>
      </c>
      <c r="H57" s="2474">
        <v>0</v>
      </c>
      <c r="I57" s="2892">
        <v>0</v>
      </c>
      <c r="J57" s="2427"/>
    </row>
    <row r="58" spans="1:11" x14ac:dyDescent="0.2">
      <c r="A58" s="2469"/>
      <c r="B58" s="2470" t="s">
        <v>17</v>
      </c>
      <c r="C58" s="2471">
        <v>92004</v>
      </c>
      <c r="D58" s="21" t="s">
        <v>1687</v>
      </c>
      <c r="E58" s="2472" t="s">
        <v>1832</v>
      </c>
      <c r="F58" s="2473">
        <v>34982</v>
      </c>
      <c r="G58" s="2835">
        <v>23812</v>
      </c>
      <c r="H58" s="2474">
        <v>15570</v>
      </c>
      <c r="I58" s="2892">
        <f>OŠMTS!E14</f>
        <v>15570</v>
      </c>
      <c r="J58" s="2427"/>
    </row>
    <row r="59" spans="1:11" x14ac:dyDescent="0.2">
      <c r="A59" s="2469"/>
      <c r="B59" s="2470" t="s">
        <v>17</v>
      </c>
      <c r="C59" s="2471">
        <v>92005</v>
      </c>
      <c r="D59" s="21" t="s">
        <v>1690</v>
      </c>
      <c r="E59" s="2472" t="s">
        <v>1833</v>
      </c>
      <c r="F59" s="2473">
        <v>0</v>
      </c>
      <c r="G59" s="2835">
        <v>0</v>
      </c>
      <c r="H59" s="2474">
        <v>10500</v>
      </c>
      <c r="I59" s="2892">
        <f>Sociální!E13</f>
        <v>10500</v>
      </c>
      <c r="J59" s="2427"/>
    </row>
    <row r="60" spans="1:11" x14ac:dyDescent="0.2">
      <c r="A60" s="2469"/>
      <c r="B60" s="2470" t="s">
        <v>17</v>
      </c>
      <c r="C60" s="2471">
        <v>92006</v>
      </c>
      <c r="D60" s="21" t="s">
        <v>1693</v>
      </c>
      <c r="E60" s="2472" t="s">
        <v>1834</v>
      </c>
      <c r="F60" s="2473">
        <v>104000</v>
      </c>
      <c r="G60" s="2835">
        <v>552588.31999999995</v>
      </c>
      <c r="H60" s="2474">
        <v>103000</v>
      </c>
      <c r="I60" s="2892">
        <f>Doprava!E14</f>
        <v>103000</v>
      </c>
      <c r="J60" s="2427"/>
    </row>
    <row r="61" spans="1:11" x14ac:dyDescent="0.2">
      <c r="A61" s="2469"/>
      <c r="B61" s="2470" t="s">
        <v>17</v>
      </c>
      <c r="C61" s="2471">
        <v>92007</v>
      </c>
      <c r="D61" s="21" t="s">
        <v>1696</v>
      </c>
      <c r="E61" s="2472" t="s">
        <v>1835</v>
      </c>
      <c r="F61" s="2473">
        <v>0</v>
      </c>
      <c r="G61" s="2835">
        <v>0</v>
      </c>
      <c r="H61" s="2474">
        <v>1300</v>
      </c>
      <c r="I61" s="2892">
        <f>Kultura!E14</f>
        <v>1300</v>
      </c>
      <c r="J61" s="2427"/>
    </row>
    <row r="62" spans="1:11" x14ac:dyDescent="0.2">
      <c r="A62" s="2469"/>
      <c r="B62" s="2470" t="s">
        <v>17</v>
      </c>
      <c r="C62" s="2471">
        <v>92008</v>
      </c>
      <c r="D62" s="21" t="s">
        <v>1699</v>
      </c>
      <c r="E62" s="2472" t="s">
        <v>1836</v>
      </c>
      <c r="F62" s="2473">
        <v>400</v>
      </c>
      <c r="G62" s="2835">
        <v>900</v>
      </c>
      <c r="H62" s="2474">
        <v>0</v>
      </c>
      <c r="I62" s="2892">
        <f>ŽP!E14</f>
        <v>0</v>
      </c>
      <c r="J62" s="2427"/>
    </row>
    <row r="63" spans="1:11" x14ac:dyDescent="0.2">
      <c r="A63" s="2469"/>
      <c r="B63" s="2470" t="s">
        <v>17</v>
      </c>
      <c r="C63" s="2471">
        <v>92009</v>
      </c>
      <c r="D63" s="21" t="s">
        <v>1702</v>
      </c>
      <c r="E63" s="2472" t="s">
        <v>1837</v>
      </c>
      <c r="F63" s="2473">
        <v>80000</v>
      </c>
      <c r="G63" s="2835">
        <v>125354.1</v>
      </c>
      <c r="H63" s="2474">
        <v>82777.78</v>
      </c>
      <c r="I63" s="2892">
        <f>Zdravotnictví!E14</f>
        <v>82777.78</v>
      </c>
      <c r="J63" s="2427"/>
    </row>
    <row r="64" spans="1:11" x14ac:dyDescent="0.2">
      <c r="A64" s="2469"/>
      <c r="B64" s="2470" t="s">
        <v>17</v>
      </c>
      <c r="C64" s="2471">
        <v>92011</v>
      </c>
      <c r="D64" s="21" t="s">
        <v>1708</v>
      </c>
      <c r="E64" s="2472" t="s">
        <v>1845</v>
      </c>
      <c r="F64" s="2473">
        <v>1150</v>
      </c>
      <c r="G64" s="2835">
        <v>1150</v>
      </c>
      <c r="H64" s="2474">
        <v>1150</v>
      </c>
      <c r="I64" s="2892">
        <f>'Územní plán'!E11</f>
        <v>1150</v>
      </c>
      <c r="J64" s="2427"/>
    </row>
    <row r="65" spans="1:11" x14ac:dyDescent="0.2">
      <c r="A65" s="2469"/>
      <c r="B65" s="2470" t="s">
        <v>17</v>
      </c>
      <c r="C65" s="2471">
        <v>92012</v>
      </c>
      <c r="D65" s="21" t="s">
        <v>1711</v>
      </c>
      <c r="E65" s="2472" t="s">
        <v>1846</v>
      </c>
      <c r="F65" s="2473">
        <v>4000</v>
      </c>
      <c r="G65" s="2835">
        <v>6416.09</v>
      </c>
      <c r="H65" s="2474">
        <v>2400</v>
      </c>
      <c r="I65" s="2892">
        <f>Informatika!E12</f>
        <v>2400</v>
      </c>
      <c r="J65" s="2427"/>
    </row>
    <row r="66" spans="1:11" x14ac:dyDescent="0.2">
      <c r="A66" s="2469"/>
      <c r="B66" s="2470" t="s">
        <v>17</v>
      </c>
      <c r="C66" s="2471">
        <v>92014</v>
      </c>
      <c r="D66" s="21" t="s">
        <v>1717</v>
      </c>
      <c r="E66" s="2472" t="s">
        <v>1847</v>
      </c>
      <c r="F66" s="2473">
        <v>70000</v>
      </c>
      <c r="G66" s="2835">
        <v>228555.07</v>
      </c>
      <c r="H66" s="2474">
        <v>0</v>
      </c>
      <c r="I66" s="2892">
        <f>Investice!E11</f>
        <v>0</v>
      </c>
      <c r="J66" s="2427"/>
    </row>
    <row r="67" spans="1:11" x14ac:dyDescent="0.2">
      <c r="A67" s="2469"/>
      <c r="B67" s="2470" t="s">
        <v>17</v>
      </c>
      <c r="C67" s="2471">
        <v>92015</v>
      </c>
      <c r="D67" s="21" t="s">
        <v>1720</v>
      </c>
      <c r="E67" s="2472" t="s">
        <v>1829</v>
      </c>
      <c r="F67" s="2473">
        <v>4000</v>
      </c>
      <c r="G67" s="2835">
        <v>13341.76</v>
      </c>
      <c r="H67" s="2474">
        <v>9500</v>
      </c>
      <c r="I67" s="2892">
        <f>Ředitel!E13</f>
        <v>9500</v>
      </c>
      <c r="J67" s="2427"/>
    </row>
    <row r="68" spans="1:11" ht="13.5" thickBot="1" x14ac:dyDescent="0.25">
      <c r="A68" s="2482"/>
      <c r="B68" s="2483" t="s">
        <v>17</v>
      </c>
      <c r="C68" s="2484">
        <v>92018</v>
      </c>
      <c r="D68" s="2485" t="s">
        <v>1723</v>
      </c>
      <c r="E68" s="2496" t="s">
        <v>1848</v>
      </c>
      <c r="F68" s="2487">
        <v>65</v>
      </c>
      <c r="G68" s="2838">
        <v>65</v>
      </c>
      <c r="H68" s="2488">
        <v>200</v>
      </c>
      <c r="I68" s="2894">
        <f>'Sekretar. ředitele'!E12</f>
        <v>200</v>
      </c>
      <c r="J68" s="2427"/>
    </row>
    <row r="69" spans="1:11" ht="13.5" thickBot="1" x14ac:dyDescent="0.25">
      <c r="A69" s="2461" t="s">
        <v>324</v>
      </c>
      <c r="B69" s="2462" t="s">
        <v>14</v>
      </c>
      <c r="C69" s="390">
        <v>919</v>
      </c>
      <c r="D69" s="2443" t="s">
        <v>14</v>
      </c>
      <c r="E69" s="2464" t="s">
        <v>1851</v>
      </c>
      <c r="F69" s="2445">
        <f>SUM(F70:F73)</f>
        <v>26600</v>
      </c>
      <c r="G69" s="2832">
        <f>SUM(G70:G73)</f>
        <v>15108.1</v>
      </c>
      <c r="H69" s="2446">
        <f>SUM(H70:H73)</f>
        <v>58150</v>
      </c>
      <c r="I69" s="2889">
        <f>SUM(I70:I73)</f>
        <v>58150</v>
      </c>
      <c r="J69" s="2427"/>
      <c r="K69" s="2924"/>
    </row>
    <row r="70" spans="1:11" x14ac:dyDescent="0.2">
      <c r="A70" s="2465"/>
      <c r="B70" s="2466" t="s">
        <v>17</v>
      </c>
      <c r="C70" s="2467">
        <v>91903</v>
      </c>
      <c r="D70" s="1653" t="s">
        <v>1684</v>
      </c>
      <c r="E70" s="2468" t="s">
        <v>1852</v>
      </c>
      <c r="F70" s="2452">
        <v>26600</v>
      </c>
      <c r="G70" s="2833">
        <v>15108.1</v>
      </c>
      <c r="H70" s="2453">
        <v>29600</v>
      </c>
      <c r="I70" s="2890">
        <f>Ekonomika!F33</f>
        <v>29600</v>
      </c>
      <c r="J70" s="2427"/>
    </row>
    <row r="71" spans="1:11" x14ac:dyDescent="0.2">
      <c r="A71" s="2469"/>
      <c r="B71" s="2470" t="s">
        <v>17</v>
      </c>
      <c r="C71" s="2471">
        <v>91903</v>
      </c>
      <c r="D71" s="21" t="s">
        <v>1684</v>
      </c>
      <c r="E71" s="2472" t="s">
        <v>1853</v>
      </c>
      <c r="F71" s="2473">
        <v>0</v>
      </c>
      <c r="G71" s="2835">
        <v>0</v>
      </c>
      <c r="H71" s="2474">
        <v>28550</v>
      </c>
      <c r="I71" s="2892">
        <f>Ekonomika!F34</f>
        <v>28550</v>
      </c>
      <c r="J71" s="2427"/>
    </row>
    <row r="72" spans="1:11" ht="22.5" x14ac:dyDescent="0.2">
      <c r="A72" s="2469"/>
      <c r="B72" s="2470" t="s">
        <v>17</v>
      </c>
      <c r="C72" s="2471">
        <v>91903</v>
      </c>
      <c r="D72" s="21" t="s">
        <v>1684</v>
      </c>
      <c r="E72" s="2472" t="s">
        <v>1854</v>
      </c>
      <c r="F72" s="2473">
        <v>0</v>
      </c>
      <c r="G72" s="2835">
        <v>0</v>
      </c>
      <c r="H72" s="2474">
        <v>0</v>
      </c>
      <c r="I72" s="2892">
        <v>0</v>
      </c>
      <c r="J72" s="2427"/>
    </row>
    <row r="73" spans="1:11" ht="23.25" thickBot="1" x14ac:dyDescent="0.25">
      <c r="A73" s="2497"/>
      <c r="B73" s="2498" t="s">
        <v>17</v>
      </c>
      <c r="C73" s="2499">
        <v>91903</v>
      </c>
      <c r="D73" s="74" t="s">
        <v>1684</v>
      </c>
      <c r="E73" s="2458" t="s">
        <v>1855</v>
      </c>
      <c r="F73" s="2459">
        <v>0</v>
      </c>
      <c r="G73" s="2834">
        <v>0</v>
      </c>
      <c r="H73" s="2460">
        <v>0</v>
      </c>
      <c r="I73" s="2891">
        <v>0</v>
      </c>
      <c r="J73" s="2427"/>
    </row>
    <row r="74" spans="1:11" ht="13.5" thickBot="1" x14ac:dyDescent="0.25">
      <c r="A74" s="2461" t="s">
        <v>324</v>
      </c>
      <c r="B74" s="2462" t="s">
        <v>14</v>
      </c>
      <c r="C74" s="390">
        <v>923</v>
      </c>
      <c r="D74" s="2463" t="s">
        <v>14</v>
      </c>
      <c r="E74" s="2464" t="s">
        <v>1856</v>
      </c>
      <c r="F74" s="2445">
        <f>SUM(F75:F84)</f>
        <v>231817</v>
      </c>
      <c r="G74" s="2832">
        <f>SUM(G75:G84)</f>
        <v>1310280.6499999999</v>
      </c>
      <c r="H74" s="2446">
        <f>SUM(H75:H84)</f>
        <v>300946.40000000002</v>
      </c>
      <c r="I74" s="2889">
        <f>SUM(I75:I84)</f>
        <v>300946.40000000002</v>
      </c>
      <c r="J74" s="2427"/>
      <c r="K74" s="2924"/>
    </row>
    <row r="75" spans="1:11" x14ac:dyDescent="0.2">
      <c r="A75" s="2469"/>
      <c r="B75" s="2470" t="s">
        <v>17</v>
      </c>
      <c r="C75" s="2500">
        <v>92301</v>
      </c>
      <c r="D75" s="878" t="s">
        <v>1678</v>
      </c>
      <c r="E75" s="2486" t="s">
        <v>1828</v>
      </c>
      <c r="F75" s="2473">
        <v>0</v>
      </c>
      <c r="G75" s="2835">
        <v>0</v>
      </c>
      <c r="H75" s="2474">
        <v>0</v>
      </c>
      <c r="I75" s="2892">
        <v>0</v>
      </c>
      <c r="J75" s="2427"/>
    </row>
    <row r="76" spans="1:11" ht="22.5" x14ac:dyDescent="0.2">
      <c r="A76" s="2469"/>
      <c r="B76" s="2470" t="s">
        <v>17</v>
      </c>
      <c r="C76" s="2500">
        <v>92302</v>
      </c>
      <c r="D76" s="878" t="s">
        <v>1681</v>
      </c>
      <c r="E76" s="2472" t="s">
        <v>1857</v>
      </c>
      <c r="F76" s="2473">
        <v>25505.03</v>
      </c>
      <c r="G76" s="2835">
        <v>267341.18</v>
      </c>
      <c r="H76" s="2474">
        <v>9045</v>
      </c>
      <c r="I76" s="2892">
        <f>Rozvoj!E12</f>
        <v>10545</v>
      </c>
      <c r="J76" s="2427"/>
    </row>
    <row r="77" spans="1:11" x14ac:dyDescent="0.2">
      <c r="A77" s="2469"/>
      <c r="B77" s="2470" t="s">
        <v>17</v>
      </c>
      <c r="C77" s="2500">
        <v>92303</v>
      </c>
      <c r="D77" s="878" t="s">
        <v>1684</v>
      </c>
      <c r="E77" s="2472" t="s">
        <v>1843</v>
      </c>
      <c r="F77" s="2473">
        <v>0</v>
      </c>
      <c r="G77" s="2835">
        <v>55422.61</v>
      </c>
      <c r="H77" s="2474">
        <v>0</v>
      </c>
      <c r="I77" s="2892">
        <f>Ekonomika!E12</f>
        <v>0</v>
      </c>
      <c r="J77" s="2427"/>
    </row>
    <row r="78" spans="1:11" x14ac:dyDescent="0.2">
      <c r="A78" s="2469"/>
      <c r="B78" s="2470" t="s">
        <v>17</v>
      </c>
      <c r="C78" s="2500">
        <v>92304</v>
      </c>
      <c r="D78" s="878" t="s">
        <v>1687</v>
      </c>
      <c r="E78" s="2472" t="s">
        <v>1832</v>
      </c>
      <c r="F78" s="2473">
        <v>667</v>
      </c>
      <c r="G78" s="2835">
        <v>6134.12</v>
      </c>
      <c r="H78" s="2474">
        <v>2707</v>
      </c>
      <c r="I78" s="2892">
        <f>OŠMTS!E15</f>
        <v>2707</v>
      </c>
      <c r="J78" s="2427"/>
    </row>
    <row r="79" spans="1:11" x14ac:dyDescent="0.2">
      <c r="A79" s="2469"/>
      <c r="B79" s="2470" t="s">
        <v>17</v>
      </c>
      <c r="C79" s="2500">
        <v>92305</v>
      </c>
      <c r="D79" s="878" t="s">
        <v>1690</v>
      </c>
      <c r="E79" s="2472" t="s">
        <v>1833</v>
      </c>
      <c r="F79" s="2473">
        <v>3771.62</v>
      </c>
      <c r="G79" s="2835">
        <v>79599.100000000006</v>
      </c>
      <c r="H79" s="2474">
        <v>4273.6000000000004</v>
      </c>
      <c r="I79" s="2892">
        <f>Sociální!E14</f>
        <v>4273.6000000000004</v>
      </c>
      <c r="J79" s="2427"/>
    </row>
    <row r="80" spans="1:11" x14ac:dyDescent="0.2">
      <c r="A80" s="2469"/>
      <c r="B80" s="2470" t="s">
        <v>17</v>
      </c>
      <c r="C80" s="2500">
        <v>92306</v>
      </c>
      <c r="D80" s="878" t="s">
        <v>1693</v>
      </c>
      <c r="E80" s="2472" t="s">
        <v>1834</v>
      </c>
      <c r="F80" s="2473">
        <v>44977.5</v>
      </c>
      <c r="G80" s="2835">
        <v>432612.6</v>
      </c>
      <c r="H80" s="2474">
        <v>90097.5</v>
      </c>
      <c r="I80" s="2892">
        <f>Doprava!E15</f>
        <v>90097.5</v>
      </c>
      <c r="J80" s="2427"/>
    </row>
    <row r="81" spans="1:11" ht="22.5" x14ac:dyDescent="0.2">
      <c r="A81" s="2469"/>
      <c r="B81" s="2470" t="s">
        <v>17</v>
      </c>
      <c r="C81" s="2500">
        <v>92307</v>
      </c>
      <c r="D81" s="878" t="s">
        <v>1696</v>
      </c>
      <c r="E81" s="2472" t="s">
        <v>1858</v>
      </c>
      <c r="F81" s="2473">
        <v>4361.3100000000004</v>
      </c>
      <c r="G81" s="2835">
        <v>5569.78</v>
      </c>
      <c r="H81" s="2474">
        <v>337</v>
      </c>
      <c r="I81" s="2892">
        <f>Kultura!E15</f>
        <v>337</v>
      </c>
      <c r="J81" s="2427"/>
    </row>
    <row r="82" spans="1:11" x14ac:dyDescent="0.2">
      <c r="A82" s="2469"/>
      <c r="B82" s="2470" t="s">
        <v>17</v>
      </c>
      <c r="C82" s="2500">
        <v>92308</v>
      </c>
      <c r="D82" s="878" t="s">
        <v>1699</v>
      </c>
      <c r="E82" s="2472" t="s">
        <v>1836</v>
      </c>
      <c r="F82" s="2473">
        <v>0</v>
      </c>
      <c r="G82" s="2835">
        <v>720</v>
      </c>
      <c r="H82" s="2474">
        <v>150</v>
      </c>
      <c r="I82" s="2892">
        <f>ŽP!E15</f>
        <v>150</v>
      </c>
      <c r="J82" s="2427"/>
    </row>
    <row r="83" spans="1:11" x14ac:dyDescent="0.2">
      <c r="A83" s="2469"/>
      <c r="B83" s="2470" t="s">
        <v>17</v>
      </c>
      <c r="C83" s="2500">
        <v>92309</v>
      </c>
      <c r="D83" s="878" t="s">
        <v>1702</v>
      </c>
      <c r="E83" s="2472" t="s">
        <v>1837</v>
      </c>
      <c r="F83" s="2473">
        <v>0</v>
      </c>
      <c r="G83" s="2835">
        <v>2157.77</v>
      </c>
      <c r="H83" s="2474">
        <v>1500</v>
      </c>
      <c r="I83" s="2892">
        <f>Zdravotnictví!E15</f>
        <v>0</v>
      </c>
      <c r="J83" s="2427"/>
    </row>
    <row r="84" spans="1:11" ht="13.5" thickBot="1" x14ac:dyDescent="0.25">
      <c r="A84" s="2495"/>
      <c r="B84" s="2470" t="s">
        <v>17</v>
      </c>
      <c r="C84" s="2471">
        <v>92314</v>
      </c>
      <c r="D84" s="21" t="s">
        <v>1717</v>
      </c>
      <c r="E84" s="2472" t="s">
        <v>1859</v>
      </c>
      <c r="F84" s="2493">
        <v>152534.54</v>
      </c>
      <c r="G84" s="2839">
        <v>460723.49</v>
      </c>
      <c r="H84" s="2494">
        <v>192836.3</v>
      </c>
      <c r="I84" s="2895">
        <f>Investice!E12</f>
        <v>192836.3</v>
      </c>
      <c r="J84" s="2427"/>
    </row>
    <row r="85" spans="1:11" ht="13.5" thickBot="1" x14ac:dyDescent="0.25">
      <c r="A85" s="2461" t="s">
        <v>324</v>
      </c>
      <c r="B85" s="2462" t="s">
        <v>14</v>
      </c>
      <c r="C85" s="390">
        <v>924</v>
      </c>
      <c r="D85" s="2443" t="s">
        <v>14</v>
      </c>
      <c r="E85" s="2464" t="s">
        <v>1860</v>
      </c>
      <c r="F85" s="2445">
        <f>SUM(F86)</f>
        <v>114375</v>
      </c>
      <c r="G85" s="2832">
        <f>SUM(G86)</f>
        <v>114375</v>
      </c>
      <c r="H85" s="2446">
        <f>SUM(H86)</f>
        <v>15500</v>
      </c>
      <c r="I85" s="2889">
        <f>SUM(I86)</f>
        <v>15500</v>
      </c>
      <c r="J85" s="2427"/>
      <c r="K85" s="2924"/>
    </row>
    <row r="86" spans="1:11" ht="13.5" thickBot="1" x14ac:dyDescent="0.25">
      <c r="A86" s="2465"/>
      <c r="B86" s="2466" t="s">
        <v>17</v>
      </c>
      <c r="C86" s="2467">
        <v>92403</v>
      </c>
      <c r="D86" s="1653" t="s">
        <v>1684</v>
      </c>
      <c r="E86" s="2468" t="s">
        <v>1843</v>
      </c>
      <c r="F86" s="2452">
        <f>17500+96875</f>
        <v>114375</v>
      </c>
      <c r="G86" s="2833">
        <f>17500+96875</f>
        <v>114375</v>
      </c>
      <c r="H86" s="2453">
        <v>15500</v>
      </c>
      <c r="I86" s="2890">
        <v>15500</v>
      </c>
      <c r="J86" s="2427"/>
    </row>
    <row r="87" spans="1:11" ht="13.5" thickBot="1" x14ac:dyDescent="0.25">
      <c r="A87" s="2440" t="s">
        <v>324</v>
      </c>
      <c r="B87" s="2441" t="s">
        <v>14</v>
      </c>
      <c r="C87" s="2442">
        <v>925</v>
      </c>
      <c r="D87" s="2443" t="s">
        <v>14</v>
      </c>
      <c r="E87" s="2444" t="s">
        <v>1861</v>
      </c>
      <c r="F87" s="2445">
        <f>SUM(F88)</f>
        <v>6207.75</v>
      </c>
      <c r="G87" s="2832">
        <f>SUM(G88)</f>
        <v>9541.25</v>
      </c>
      <c r="H87" s="2446">
        <f>SUM(H88)</f>
        <v>7390.2</v>
      </c>
      <c r="I87" s="2889">
        <f>SUM(I88)</f>
        <v>7390.2</v>
      </c>
      <c r="J87" s="2427"/>
      <c r="K87" s="2924"/>
    </row>
    <row r="88" spans="1:11" ht="13.5" thickBot="1" x14ac:dyDescent="0.25">
      <c r="A88" s="2454"/>
      <c r="B88" s="2455" t="s">
        <v>17</v>
      </c>
      <c r="C88" s="2456">
        <v>92515</v>
      </c>
      <c r="D88" s="2457" t="s">
        <v>1720</v>
      </c>
      <c r="E88" s="2458" t="s">
        <v>1829</v>
      </c>
      <c r="F88" s="2459">
        <v>6207.75</v>
      </c>
      <c r="G88" s="2834">
        <v>9541.25</v>
      </c>
      <c r="H88" s="2460">
        <v>7390.2</v>
      </c>
      <c r="I88" s="2891">
        <f>Ředitel!E14</f>
        <v>7390.2</v>
      </c>
      <c r="J88" s="2427"/>
    </row>
    <row r="89" spans="1:11" ht="13.5" thickBot="1" x14ac:dyDescent="0.25">
      <c r="A89" s="2440" t="s">
        <v>324</v>
      </c>
      <c r="B89" s="2441" t="s">
        <v>14</v>
      </c>
      <c r="C89" s="2442">
        <v>931</v>
      </c>
      <c r="D89" s="2443" t="s">
        <v>14</v>
      </c>
      <c r="E89" s="2444" t="s">
        <v>1862</v>
      </c>
      <c r="F89" s="2445">
        <f>SUM(F90)</f>
        <v>5000</v>
      </c>
      <c r="G89" s="2832">
        <f>SUM(G90)</f>
        <v>11471.73</v>
      </c>
      <c r="H89" s="2446">
        <f>SUM(H90)</f>
        <v>10000</v>
      </c>
      <c r="I89" s="2889">
        <f>SUM(I90)</f>
        <v>5000</v>
      </c>
      <c r="J89" s="2427"/>
      <c r="K89" s="2924"/>
    </row>
    <row r="90" spans="1:11" ht="13.5" thickBot="1" x14ac:dyDescent="0.25">
      <c r="A90" s="2447"/>
      <c r="B90" s="2448" t="s">
        <v>17</v>
      </c>
      <c r="C90" s="2449">
        <v>93101</v>
      </c>
      <c r="D90" s="2450" t="s">
        <v>1678</v>
      </c>
      <c r="E90" s="2486" t="s">
        <v>1828</v>
      </c>
      <c r="F90" s="2452">
        <v>5000</v>
      </c>
      <c r="G90" s="2833">
        <v>11471.73</v>
      </c>
      <c r="H90" s="2453">
        <v>10000</v>
      </c>
      <c r="I90" s="2890">
        <f>Hejtman!E14</f>
        <v>5000</v>
      </c>
      <c r="J90" s="2427"/>
    </row>
    <row r="91" spans="1:11" ht="13.5" thickBot="1" x14ac:dyDescent="0.25">
      <c r="A91" s="2440" t="s">
        <v>324</v>
      </c>
      <c r="B91" s="2441" t="s">
        <v>14</v>
      </c>
      <c r="C91" s="2442">
        <v>932</v>
      </c>
      <c r="D91" s="2443" t="s">
        <v>14</v>
      </c>
      <c r="E91" s="2444" t="s">
        <v>1863</v>
      </c>
      <c r="F91" s="2445">
        <f>F92</f>
        <v>18000</v>
      </c>
      <c r="G91" s="2832">
        <f>SUM(G92)</f>
        <v>79990.17</v>
      </c>
      <c r="H91" s="2446">
        <f>SUM(H92)</f>
        <v>30000</v>
      </c>
      <c r="I91" s="2889">
        <f>SUM(I92)</f>
        <v>30000</v>
      </c>
      <c r="J91" s="2427"/>
      <c r="K91" s="2924"/>
    </row>
    <row r="92" spans="1:11" ht="13.5" thickBot="1" x14ac:dyDescent="0.25">
      <c r="A92" s="2447"/>
      <c r="B92" s="2448" t="s">
        <v>17</v>
      </c>
      <c r="C92" s="2449">
        <v>93208</v>
      </c>
      <c r="D92" s="2450" t="s">
        <v>1699</v>
      </c>
      <c r="E92" s="2472" t="s">
        <v>1836</v>
      </c>
      <c r="F92" s="2452">
        <v>18000</v>
      </c>
      <c r="G92" s="2833">
        <v>79990.17</v>
      </c>
      <c r="H92" s="2453">
        <v>30000</v>
      </c>
      <c r="I92" s="2890">
        <f>ŽP!E17</f>
        <v>30000</v>
      </c>
      <c r="J92" s="2427"/>
    </row>
    <row r="93" spans="1:11" ht="13.5" thickBot="1" x14ac:dyDescent="0.25">
      <c r="A93" s="2440" t="s">
        <v>324</v>
      </c>
      <c r="B93" s="2441" t="s">
        <v>14</v>
      </c>
      <c r="C93" s="2442">
        <v>934</v>
      </c>
      <c r="D93" s="2443" t="s">
        <v>14</v>
      </c>
      <c r="E93" s="2444" t="s">
        <v>1864</v>
      </c>
      <c r="F93" s="2445">
        <f>SUM(F94)</f>
        <v>4000</v>
      </c>
      <c r="G93" s="2837">
        <f>SUM(G94)</f>
        <v>10122.209999999999</v>
      </c>
      <c r="H93" s="2446">
        <f>SUM(H94)</f>
        <v>4000</v>
      </c>
      <c r="I93" s="2889">
        <f>SUM(I94)</f>
        <v>4000</v>
      </c>
      <c r="J93" s="2427"/>
      <c r="K93" s="2924"/>
    </row>
    <row r="94" spans="1:11" ht="13.5" thickBot="1" x14ac:dyDescent="0.25">
      <c r="A94" s="2454"/>
      <c r="B94" s="2455" t="s">
        <v>17</v>
      </c>
      <c r="C94" s="2456">
        <v>93408</v>
      </c>
      <c r="D94" s="2457" t="s">
        <v>1699</v>
      </c>
      <c r="E94" s="2472" t="s">
        <v>1836</v>
      </c>
      <c r="F94" s="2459">
        <v>4000</v>
      </c>
      <c r="G94" s="2834">
        <v>10122.209999999999</v>
      </c>
      <c r="H94" s="2460">
        <v>4000</v>
      </c>
      <c r="I94" s="2891">
        <f>ŽP!E18</f>
        <v>4000</v>
      </c>
      <c r="J94" s="2427"/>
    </row>
    <row r="95" spans="1:11" ht="13.5" thickBot="1" x14ac:dyDescent="0.25">
      <c r="A95" s="2440" t="s">
        <v>324</v>
      </c>
      <c r="B95" s="2441" t="s">
        <v>14</v>
      </c>
      <c r="C95" s="2442">
        <v>926</v>
      </c>
      <c r="D95" s="2443" t="s">
        <v>14</v>
      </c>
      <c r="E95" s="2444" t="s">
        <v>1865</v>
      </c>
      <c r="F95" s="2445">
        <f>SUM(F96:F105)</f>
        <v>67000</v>
      </c>
      <c r="G95" s="2832">
        <f>SUM(G96:G105)</f>
        <v>139946.23000000004</v>
      </c>
      <c r="H95" s="2446">
        <f>SUM(H96:H105)</f>
        <v>100000</v>
      </c>
      <c r="I95" s="2889">
        <f>SUM(I96:I105)</f>
        <v>100000</v>
      </c>
      <c r="J95" s="2427"/>
      <c r="K95" s="2924"/>
    </row>
    <row r="96" spans="1:11" x14ac:dyDescent="0.2">
      <c r="A96" s="2482"/>
      <c r="B96" s="2483" t="s">
        <v>17</v>
      </c>
      <c r="C96" s="2501" t="s">
        <v>1866</v>
      </c>
      <c r="D96" s="2502" t="s">
        <v>14</v>
      </c>
      <c r="E96" s="2486" t="s">
        <v>1867</v>
      </c>
      <c r="F96" s="2487">
        <v>0</v>
      </c>
      <c r="G96" s="2838">
        <v>0</v>
      </c>
      <c r="H96" s="2488">
        <v>0</v>
      </c>
      <c r="I96" s="2894">
        <v>0</v>
      </c>
      <c r="J96" s="2427"/>
    </row>
    <row r="97" spans="1:11" x14ac:dyDescent="0.2">
      <c r="A97" s="2482"/>
      <c r="B97" s="2483" t="s">
        <v>17</v>
      </c>
      <c r="C97" s="2501">
        <v>92601</v>
      </c>
      <c r="D97" s="2502" t="s">
        <v>1678</v>
      </c>
      <c r="E97" s="2486" t="s">
        <v>1828</v>
      </c>
      <c r="F97" s="2487">
        <v>15000</v>
      </c>
      <c r="G97" s="2838">
        <v>18969.810000000001</v>
      </c>
      <c r="H97" s="2488">
        <v>15000</v>
      </c>
      <c r="I97" s="2894">
        <f>Hejtman!E15</f>
        <v>15000</v>
      </c>
      <c r="J97" s="2427"/>
    </row>
    <row r="98" spans="1:11" ht="15" customHeight="1" x14ac:dyDescent="0.2">
      <c r="A98" s="2469"/>
      <c r="B98" s="2470" t="s">
        <v>17</v>
      </c>
      <c r="C98" s="2500">
        <v>92602</v>
      </c>
      <c r="D98" s="878" t="s">
        <v>1681</v>
      </c>
      <c r="E98" s="2472" t="s">
        <v>1842</v>
      </c>
      <c r="F98" s="2473">
        <v>16000</v>
      </c>
      <c r="G98" s="2835">
        <v>35375.800000000003</v>
      </c>
      <c r="H98" s="2474">
        <v>28000</v>
      </c>
      <c r="I98" s="2892">
        <f>Rozvoj!E13</f>
        <v>28000</v>
      </c>
      <c r="J98" s="2427"/>
    </row>
    <row r="99" spans="1:11" x14ac:dyDescent="0.2">
      <c r="A99" s="2469"/>
      <c r="B99" s="2470" t="s">
        <v>17</v>
      </c>
      <c r="C99" s="2500">
        <v>92604</v>
      </c>
      <c r="D99" s="878" t="s">
        <v>1687</v>
      </c>
      <c r="E99" s="2472" t="s">
        <v>1832</v>
      </c>
      <c r="F99" s="2473">
        <v>19000</v>
      </c>
      <c r="G99" s="2835">
        <v>41312.019999999997</v>
      </c>
      <c r="H99" s="2474">
        <v>24500</v>
      </c>
      <c r="I99" s="2892">
        <f>OŠMTS!E16</f>
        <v>24500</v>
      </c>
      <c r="J99" s="2427"/>
    </row>
    <row r="100" spans="1:11" x14ac:dyDescent="0.2">
      <c r="A100" s="2469"/>
      <c r="B100" s="2470" t="s">
        <v>17</v>
      </c>
      <c r="C100" s="2500">
        <v>92605</v>
      </c>
      <c r="D100" s="878" t="s">
        <v>1690</v>
      </c>
      <c r="E100" s="2472" t="s">
        <v>1833</v>
      </c>
      <c r="F100" s="2473">
        <v>0</v>
      </c>
      <c r="G100" s="2835">
        <v>0</v>
      </c>
      <c r="H100" s="2474">
        <v>0</v>
      </c>
      <c r="I100" s="2892">
        <v>0</v>
      </c>
      <c r="J100" s="2427"/>
    </row>
    <row r="101" spans="1:11" x14ac:dyDescent="0.2">
      <c r="A101" s="2469"/>
      <c r="B101" s="2470" t="s">
        <v>17</v>
      </c>
      <c r="C101" s="2500">
        <v>92606</v>
      </c>
      <c r="D101" s="878" t="s">
        <v>1693</v>
      </c>
      <c r="E101" s="2472" t="s">
        <v>1834</v>
      </c>
      <c r="F101" s="2473">
        <v>5000</v>
      </c>
      <c r="G101" s="2835">
        <v>11979.13</v>
      </c>
      <c r="H101" s="2474">
        <v>7000</v>
      </c>
      <c r="I101" s="2892">
        <f>Doprava!E16</f>
        <v>7000</v>
      </c>
      <c r="J101" s="2427"/>
    </row>
    <row r="102" spans="1:11" ht="22.5" x14ac:dyDescent="0.2">
      <c r="A102" s="2469"/>
      <c r="B102" s="2470" t="s">
        <v>17</v>
      </c>
      <c r="C102" s="2500">
        <v>92607</v>
      </c>
      <c r="D102" s="878" t="s">
        <v>1696</v>
      </c>
      <c r="E102" s="2472" t="s">
        <v>1858</v>
      </c>
      <c r="F102" s="2473">
        <v>5500</v>
      </c>
      <c r="G102" s="2835">
        <v>17780.099999999999</v>
      </c>
      <c r="H102" s="2474">
        <v>15400</v>
      </c>
      <c r="I102" s="2892">
        <f>Kultura!E16</f>
        <v>15400</v>
      </c>
      <c r="J102" s="2427"/>
    </row>
    <row r="103" spans="1:11" x14ac:dyDescent="0.2">
      <c r="A103" s="2469"/>
      <c r="B103" s="2470" t="s">
        <v>17</v>
      </c>
      <c r="C103" s="2500">
        <v>92608</v>
      </c>
      <c r="D103" s="878" t="s">
        <v>1699</v>
      </c>
      <c r="E103" s="2472" t="s">
        <v>1836</v>
      </c>
      <c r="F103" s="2473">
        <v>4500</v>
      </c>
      <c r="G103" s="2835">
        <v>11310.73</v>
      </c>
      <c r="H103" s="2474">
        <v>8000</v>
      </c>
      <c r="I103" s="2892">
        <f>ŽP!E16</f>
        <v>8000</v>
      </c>
      <c r="J103" s="2427"/>
    </row>
    <row r="104" spans="1:11" x14ac:dyDescent="0.2">
      <c r="A104" s="2469"/>
      <c r="B104" s="2470" t="s">
        <v>17</v>
      </c>
      <c r="C104" s="2500">
        <v>92609</v>
      </c>
      <c r="D104" s="878" t="s">
        <v>1702</v>
      </c>
      <c r="E104" s="2472" t="s">
        <v>1837</v>
      </c>
      <c r="F104" s="2473">
        <v>2000</v>
      </c>
      <c r="G104" s="2835">
        <v>3218.64</v>
      </c>
      <c r="H104" s="2474">
        <v>2100</v>
      </c>
      <c r="I104" s="2892">
        <f>Zdravotnictví!E16</f>
        <v>2100</v>
      </c>
      <c r="J104" s="2427"/>
    </row>
    <row r="105" spans="1:11" ht="13.5" thickBot="1" x14ac:dyDescent="0.25">
      <c r="A105" s="2469"/>
      <c r="B105" s="2470" t="s">
        <v>17</v>
      </c>
      <c r="C105" s="2500">
        <v>92611</v>
      </c>
      <c r="D105" s="878" t="s">
        <v>1708</v>
      </c>
      <c r="E105" s="2472" t="s">
        <v>1845</v>
      </c>
      <c r="F105" s="2473">
        <v>0</v>
      </c>
      <c r="G105" s="2835">
        <v>0</v>
      </c>
      <c r="H105" s="2474">
        <v>0</v>
      </c>
      <c r="I105" s="2892">
        <v>0</v>
      </c>
      <c r="J105" s="2427"/>
    </row>
    <row r="106" spans="1:11" s="2506" customFormat="1" ht="15" customHeight="1" thickBot="1" x14ac:dyDescent="0.25">
      <c r="A106" s="2503" t="s">
        <v>324</v>
      </c>
      <c r="B106" s="2982" t="s">
        <v>1868</v>
      </c>
      <c r="C106" s="2983"/>
      <c r="D106" s="2983"/>
      <c r="E106" s="2983"/>
      <c r="F106" s="2504">
        <f>F7+F10+F12+F19+F28+F44+F55+F69+F74+F85+F87+F89+F91+F93+F95</f>
        <v>2828080.6999999997</v>
      </c>
      <c r="G106" s="2504">
        <f>G7+G10+G12+G19+G28+G44+G55+G69+G74+G85+G87+G89+G91+G93+G95</f>
        <v>5584697.4400000004</v>
      </c>
      <c r="H106" s="2504">
        <f>H7+H10+H12+H19+H28+H44+H55+H69+H74+H85+H87+H89+H91+H93+H95</f>
        <v>3035815.4999999995</v>
      </c>
      <c r="I106" s="2505">
        <f>I7+I10+I12+I19+I28+I44+I55+I69+I74+I85+I87+I89+I91+I93+I95</f>
        <v>3035815.4999999995</v>
      </c>
      <c r="K106" s="2923"/>
    </row>
    <row r="107" spans="1:11" ht="9.75" customHeight="1" thickBot="1" x14ac:dyDescent="0.25">
      <c r="F107" s="2507"/>
      <c r="G107" s="2507"/>
      <c r="H107" s="2427"/>
      <c r="I107" s="2427"/>
      <c r="J107" s="2427"/>
    </row>
    <row r="108" spans="1:11" s="2506" customFormat="1" ht="15" customHeight="1" thickBot="1" x14ac:dyDescent="0.25">
      <c r="A108" s="2508" t="s">
        <v>324</v>
      </c>
      <c r="B108" s="2984" t="s">
        <v>1869</v>
      </c>
      <c r="C108" s="2985"/>
      <c r="D108" s="2985"/>
      <c r="E108" s="2985"/>
      <c r="F108" s="2509">
        <v>2828080.7</v>
      </c>
      <c r="G108" s="2509"/>
      <c r="H108" s="2509">
        <v>3132690.5</v>
      </c>
      <c r="I108" s="2509">
        <f>H108</f>
        <v>3132690.5</v>
      </c>
      <c r="K108" s="2923"/>
    </row>
    <row r="109" spans="1:11" ht="9.75" customHeight="1" thickBot="1" x14ac:dyDescent="0.25">
      <c r="F109" s="2427"/>
      <c r="G109" s="2427"/>
      <c r="H109" s="2427"/>
      <c r="I109" s="2427"/>
      <c r="J109" s="2427"/>
    </row>
    <row r="110" spans="1:11" s="2506" customFormat="1" ht="15" customHeight="1" thickBot="1" x14ac:dyDescent="0.25">
      <c r="A110" s="2510" t="s">
        <v>324</v>
      </c>
      <c r="B110" s="2986" t="s">
        <v>1870</v>
      </c>
      <c r="C110" s="2987"/>
      <c r="D110" s="2987"/>
      <c r="E110" s="2987"/>
      <c r="F110" s="2511">
        <f>F108-F106</f>
        <v>0</v>
      </c>
      <c r="G110" s="2511"/>
      <c r="H110" s="2511">
        <f>H108-H106</f>
        <v>96875.000000000466</v>
      </c>
      <c r="I110" s="2840">
        <f>I108-I106</f>
        <v>96875.000000000466</v>
      </c>
      <c r="K110" s="2923"/>
    </row>
    <row r="111" spans="1:11" x14ac:dyDescent="0.2">
      <c r="F111" s="2427"/>
      <c r="G111" s="2427"/>
      <c r="H111" s="2427"/>
      <c r="I111" s="2427"/>
      <c r="J111" s="2427"/>
    </row>
    <row r="115" spans="6:9" x14ac:dyDescent="0.2">
      <c r="F115" s="2512"/>
      <c r="G115" s="2512"/>
      <c r="H115" s="2512"/>
      <c r="I115" s="2512"/>
    </row>
    <row r="116" spans="6:9" x14ac:dyDescent="0.2">
      <c r="F116" s="2512"/>
      <c r="G116" s="2512"/>
      <c r="H116" s="2512"/>
      <c r="I116" s="2512"/>
    </row>
    <row r="117" spans="6:9" x14ac:dyDescent="0.2">
      <c r="F117" s="2512"/>
      <c r="G117" s="2512"/>
      <c r="H117" s="2512"/>
      <c r="I117" s="2512"/>
    </row>
    <row r="118" spans="6:9" x14ac:dyDescent="0.2">
      <c r="F118" s="2512"/>
      <c r="G118" s="2512"/>
      <c r="H118" s="2512"/>
      <c r="I118" s="2512"/>
    </row>
    <row r="119" spans="6:9" x14ac:dyDescent="0.2">
      <c r="F119" s="2512"/>
      <c r="G119" s="2512"/>
      <c r="H119" s="2512"/>
      <c r="I119" s="2512"/>
    </row>
    <row r="120" spans="6:9" x14ac:dyDescent="0.2">
      <c r="F120" s="2512"/>
      <c r="G120" s="2512"/>
      <c r="H120" s="2512"/>
      <c r="I120" s="2512"/>
    </row>
    <row r="121" spans="6:9" x14ac:dyDescent="0.2">
      <c r="F121" s="2512"/>
      <c r="G121" s="2512"/>
      <c r="H121" s="2512"/>
      <c r="I121" s="2512"/>
    </row>
    <row r="122" spans="6:9" x14ac:dyDescent="0.2">
      <c r="F122" s="2512"/>
      <c r="G122" s="2512"/>
      <c r="H122" s="2512"/>
      <c r="I122" s="2512"/>
    </row>
    <row r="123" spans="6:9" x14ac:dyDescent="0.2">
      <c r="F123" s="2512"/>
      <c r="G123" s="2512"/>
      <c r="H123" s="2512"/>
      <c r="I123" s="2512"/>
    </row>
    <row r="124" spans="6:9" x14ac:dyDescent="0.2">
      <c r="F124" s="2512"/>
      <c r="G124" s="2512"/>
      <c r="H124" s="2512"/>
      <c r="I124" s="2512"/>
    </row>
    <row r="125" spans="6:9" x14ac:dyDescent="0.2">
      <c r="F125" s="2512"/>
      <c r="G125" s="2512"/>
      <c r="H125" s="2512"/>
      <c r="I125" s="2512"/>
    </row>
    <row r="126" spans="6:9" x14ac:dyDescent="0.2">
      <c r="F126" s="2512"/>
      <c r="G126" s="2512"/>
      <c r="H126" s="2512"/>
      <c r="I126" s="2512"/>
    </row>
    <row r="127" spans="6:9" x14ac:dyDescent="0.2">
      <c r="F127" s="2513"/>
      <c r="G127" s="2513"/>
      <c r="H127" s="2513"/>
      <c r="I127" s="2513"/>
    </row>
  </sheetData>
  <mergeCells count="5">
    <mergeCell ref="A1:I1"/>
    <mergeCell ref="A3:I3"/>
    <mergeCell ref="B106:E106"/>
    <mergeCell ref="B108:E108"/>
    <mergeCell ref="B110:E110"/>
  </mergeCells>
  <printOptions horizontalCentered="1"/>
  <pageMargins left="0.19685039370078741" right="0.19685039370078741" top="0.19685039370078741" bottom="0.19685039370078741" header="0.11811023622047245" footer="0.11811023622047245"/>
  <pageSetup paperSize="9" fitToHeight="0" orientation="portrait" r:id="rId1"/>
  <ignoredErrors>
    <ignoredError sqref="F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R79"/>
  <sheetViews>
    <sheetView workbookViewId="0"/>
  </sheetViews>
  <sheetFormatPr defaultRowHeight="12.75" x14ac:dyDescent="0.2"/>
  <cols>
    <col min="1" max="1" width="24.7109375" style="2514" customWidth="1"/>
    <col min="2" max="2" width="10.7109375" style="2514" customWidth="1"/>
    <col min="3" max="3" width="9.7109375" style="2514" bestFit="1" customWidth="1"/>
    <col min="4" max="4" width="9.42578125" style="2514" customWidth="1"/>
    <col min="5" max="5" width="11.28515625" style="2514" customWidth="1"/>
    <col min="6" max="6" width="10.140625" style="2514" bestFit="1" customWidth="1"/>
    <col min="7" max="7" width="9.5703125" style="2514" customWidth="1"/>
    <col min="8" max="8" width="11.28515625" style="2514" customWidth="1"/>
    <col min="9" max="9" width="10.5703125" style="2514" customWidth="1"/>
    <col min="10" max="10" width="11.140625" style="2515" customWidth="1"/>
    <col min="11" max="11" width="9.7109375" style="2514" customWidth="1"/>
    <col min="12" max="12" width="11.28515625" style="2514" bestFit="1" customWidth="1"/>
    <col min="13" max="13" width="20.85546875" style="2515" customWidth="1"/>
    <col min="14" max="14" width="14.28515625" style="2517" customWidth="1"/>
    <col min="15" max="15" width="10.140625" style="2514" bestFit="1" customWidth="1"/>
    <col min="16" max="16" width="14.85546875" style="2514" customWidth="1"/>
    <col min="17" max="16384" width="9.140625" style="2514"/>
  </cols>
  <sheetData>
    <row r="1" spans="1:18" x14ac:dyDescent="0.2">
      <c r="L1" s="2516" t="s">
        <v>1871</v>
      </c>
    </row>
    <row r="2" spans="1:18" ht="18" x14ac:dyDescent="0.25">
      <c r="A2" s="2989" t="s">
        <v>146</v>
      </c>
      <c r="B2" s="2989"/>
      <c r="C2" s="2989"/>
      <c r="D2" s="2989"/>
      <c r="E2" s="2989"/>
      <c r="F2" s="2989"/>
      <c r="G2" s="2989"/>
      <c r="H2" s="2989"/>
      <c r="I2" s="2989"/>
      <c r="J2" s="2989"/>
      <c r="K2" s="2989"/>
      <c r="L2" s="2519"/>
    </row>
    <row r="3" spans="1:18" ht="15.75" customHeight="1" x14ac:dyDescent="0.25">
      <c r="A3" s="2990" t="s">
        <v>1872</v>
      </c>
      <c r="B3" s="2990"/>
      <c r="C3" s="2990"/>
      <c r="D3" s="2990"/>
      <c r="E3" s="2990"/>
      <c r="F3" s="2990"/>
      <c r="G3" s="2990"/>
      <c r="H3" s="2990"/>
      <c r="I3" s="2990"/>
      <c r="J3" s="2990"/>
      <c r="K3" s="2990"/>
      <c r="L3" s="2520"/>
    </row>
    <row r="4" spans="1:18" ht="12.75" customHeight="1" x14ac:dyDescent="0.25">
      <c r="A4" s="2518"/>
      <c r="B4" s="2518"/>
      <c r="C4" s="2518"/>
      <c r="D4" s="2518"/>
      <c r="E4" s="2518"/>
      <c r="F4" s="2518"/>
      <c r="G4" s="2518"/>
      <c r="H4" s="2518"/>
      <c r="I4" s="2518"/>
      <c r="J4" s="2521"/>
      <c r="K4" s="2518"/>
    </row>
    <row r="5" spans="1:18" ht="15.75" customHeight="1" x14ac:dyDescent="0.25">
      <c r="A5" s="2990" t="s">
        <v>1873</v>
      </c>
      <c r="B5" s="2990"/>
      <c r="C5" s="2990"/>
      <c r="D5" s="2990"/>
      <c r="E5" s="2990"/>
      <c r="F5" s="2990"/>
      <c r="G5" s="2990"/>
      <c r="H5" s="2990"/>
      <c r="I5" s="2990"/>
      <c r="J5" s="2990"/>
      <c r="K5" s="2990"/>
      <c r="L5" s="2520"/>
    </row>
    <row r="7" spans="1:18" x14ac:dyDescent="0.2">
      <c r="A7" s="2991" t="s">
        <v>1874</v>
      </c>
      <c r="B7" s="2991"/>
      <c r="C7" s="2991"/>
      <c r="D7" s="2991"/>
      <c r="E7" s="2991"/>
      <c r="F7" s="2991"/>
      <c r="G7" s="2991"/>
      <c r="H7" s="2991"/>
      <c r="I7" s="2991"/>
      <c r="J7" s="2991"/>
      <c r="K7" s="2991"/>
      <c r="L7" s="2523"/>
    </row>
    <row r="8" spans="1:18" x14ac:dyDescent="0.2">
      <c r="A8" s="2522"/>
      <c r="B8" s="2522"/>
      <c r="C8" s="2522"/>
      <c r="D8" s="2522"/>
      <c r="E8" s="2522"/>
      <c r="F8" s="2522"/>
      <c r="G8" s="2522"/>
      <c r="H8" s="2522"/>
      <c r="I8" s="2522"/>
      <c r="J8" s="2524"/>
      <c r="K8" s="2522"/>
      <c r="L8" s="2522"/>
      <c r="N8" s="2639"/>
      <c r="O8" s="2590"/>
      <c r="P8" s="2590"/>
      <c r="Q8" s="2590"/>
      <c r="R8" s="2590"/>
    </row>
    <row r="9" spans="1:18" ht="13.5" thickBot="1" x14ac:dyDescent="0.25">
      <c r="J9" s="2525"/>
      <c r="L9" s="2526" t="s">
        <v>754</v>
      </c>
      <c r="N9" s="2639"/>
      <c r="O9" s="2590"/>
      <c r="P9" s="2590"/>
      <c r="Q9" s="2590"/>
      <c r="R9" s="2590"/>
    </row>
    <row r="10" spans="1:18" s="2531" customFormat="1" x14ac:dyDescent="0.2">
      <c r="A10" s="2992">
        <v>2018</v>
      </c>
      <c r="B10" s="2527">
        <v>910</v>
      </c>
      <c r="C10" s="2528">
        <v>911</v>
      </c>
      <c r="D10" s="2528">
        <v>912</v>
      </c>
      <c r="E10" s="2528">
        <v>913</v>
      </c>
      <c r="F10" s="2528">
        <v>914</v>
      </c>
      <c r="G10" s="2528">
        <v>917</v>
      </c>
      <c r="H10" s="2528">
        <v>919</v>
      </c>
      <c r="I10" s="2528">
        <v>920</v>
      </c>
      <c r="J10" s="2529">
        <v>923</v>
      </c>
      <c r="K10" s="2528">
        <v>924</v>
      </c>
      <c r="L10" s="2530" t="s">
        <v>1875</v>
      </c>
      <c r="N10" s="2640"/>
      <c r="O10" s="2641"/>
      <c r="P10" s="2641"/>
      <c r="Q10" s="2641"/>
      <c r="R10" s="2641"/>
    </row>
    <row r="11" spans="1:18" s="2539" customFormat="1" ht="34.5" customHeight="1" thickBot="1" x14ac:dyDescent="0.25">
      <c r="A11" s="2993"/>
      <c r="B11" s="2533" t="s">
        <v>1674</v>
      </c>
      <c r="C11" s="2534" t="s">
        <v>1677</v>
      </c>
      <c r="D11" s="2534" t="s">
        <v>1876</v>
      </c>
      <c r="E11" s="2534" t="s">
        <v>1877</v>
      </c>
      <c r="F11" s="2534" t="s">
        <v>1878</v>
      </c>
      <c r="G11" s="2637" t="s">
        <v>1692</v>
      </c>
      <c r="H11" s="2534" t="s">
        <v>1695</v>
      </c>
      <c r="I11" s="2534" t="s">
        <v>1698</v>
      </c>
      <c r="J11" s="2535" t="s">
        <v>1879</v>
      </c>
      <c r="K11" s="2534" t="s">
        <v>1707</v>
      </c>
      <c r="L11" s="2536" t="s">
        <v>1880</v>
      </c>
      <c r="M11" s="2537"/>
      <c r="N11" s="2642"/>
      <c r="O11" s="2642"/>
      <c r="P11" s="2642"/>
      <c r="Q11" s="2642"/>
      <c r="R11" s="2643"/>
    </row>
    <row r="12" spans="1:18" s="2531" customFormat="1" x14ac:dyDescent="0.2">
      <c r="A12" s="2540" t="s">
        <v>1881</v>
      </c>
      <c r="B12" s="2541">
        <f>Hejtman!E10</f>
        <v>5450</v>
      </c>
      <c r="C12" s="2542"/>
      <c r="D12" s="2542"/>
      <c r="E12" s="2542"/>
      <c r="F12" s="2542">
        <f>Hejtman!E11</f>
        <v>15199.07</v>
      </c>
      <c r="G12" s="2638">
        <f>Hejtman!E12</f>
        <v>12800</v>
      </c>
      <c r="H12" s="2542"/>
      <c r="I12" s="2542">
        <f>Hejtman!E13</f>
        <v>10000</v>
      </c>
      <c r="J12" s="2542"/>
      <c r="K12" s="2542"/>
      <c r="L12" s="2543">
        <f>SUM(B12:K12)</f>
        <v>43449.07</v>
      </c>
      <c r="M12" s="2544"/>
      <c r="N12" s="2640"/>
      <c r="O12" s="2640"/>
      <c r="P12" s="2640"/>
      <c r="Q12" s="2640"/>
      <c r="R12" s="2641"/>
    </row>
    <row r="13" spans="1:18" s="2531" customFormat="1" x14ac:dyDescent="0.2">
      <c r="A13" s="2545" t="s">
        <v>1882</v>
      </c>
      <c r="B13" s="2546"/>
      <c r="C13" s="2547"/>
      <c r="D13" s="2547"/>
      <c r="E13" s="2547"/>
      <c r="F13" s="2547">
        <f>Rozvoj!E10</f>
        <v>8055</v>
      </c>
      <c r="G13" s="2547">
        <f>Rozvoj!E11</f>
        <v>2400</v>
      </c>
      <c r="H13" s="2547"/>
      <c r="I13" s="2547"/>
      <c r="J13" s="2547">
        <f>Rozvoj!E12</f>
        <v>10545</v>
      </c>
      <c r="K13" s="2547"/>
      <c r="L13" s="2548">
        <f>SUM(B13:K13)</f>
        <v>21000</v>
      </c>
      <c r="N13" s="2640"/>
      <c r="O13" s="2640"/>
      <c r="P13" s="2640"/>
      <c r="Q13" s="2640"/>
      <c r="R13" s="2641"/>
    </row>
    <row r="14" spans="1:18" s="2531" customFormat="1" x14ac:dyDescent="0.2">
      <c r="A14" s="2545" t="s">
        <v>1883</v>
      </c>
      <c r="B14" s="2546"/>
      <c r="C14" s="2547"/>
      <c r="D14" s="2547"/>
      <c r="E14" s="2547"/>
      <c r="F14" s="2547">
        <f>Ekonomika!E10</f>
        <v>11540</v>
      </c>
      <c r="G14" s="2547"/>
      <c r="H14" s="2547">
        <f>Ekonomika!E11</f>
        <v>58150</v>
      </c>
      <c r="I14" s="2547"/>
      <c r="J14" s="2547"/>
      <c r="K14" s="2547">
        <f>Ekonomika!E13</f>
        <v>15500</v>
      </c>
      <c r="L14" s="2548">
        <f>SUM(B14:K14)</f>
        <v>85190</v>
      </c>
      <c r="M14" s="2532"/>
      <c r="N14" s="2640"/>
      <c r="O14" s="2640"/>
      <c r="P14" s="2640"/>
      <c r="Q14" s="2640"/>
      <c r="R14" s="2641"/>
    </row>
    <row r="15" spans="1:18" s="2531" customFormat="1" x14ac:dyDescent="0.2">
      <c r="A15" s="2545" t="s">
        <v>1884</v>
      </c>
      <c r="B15" s="2546"/>
      <c r="C15" s="2550"/>
      <c r="D15" s="2547">
        <f>OŠMTS!E10</f>
        <v>3910</v>
      </c>
      <c r="E15" s="2546">
        <f>OŠMTS!E11</f>
        <v>270721.26</v>
      </c>
      <c r="F15" s="2546">
        <f>OŠMTS!E12</f>
        <v>7390</v>
      </c>
      <c r="G15" s="2547">
        <f>OŠMTS!E13</f>
        <v>8008.32</v>
      </c>
      <c r="H15" s="2547"/>
      <c r="I15" s="2547">
        <f>OŠMTS!E14</f>
        <v>15570</v>
      </c>
      <c r="J15" s="2547">
        <f>OŠMTS!E15</f>
        <v>2707</v>
      </c>
      <c r="K15" s="2547"/>
      <c r="L15" s="2548">
        <f>SUM(B15:K15)</f>
        <v>308306.58</v>
      </c>
      <c r="N15" s="2640"/>
      <c r="O15" s="2640"/>
      <c r="P15" s="2640"/>
      <c r="Q15" s="2640"/>
      <c r="R15" s="2641"/>
    </row>
    <row r="16" spans="1:18" s="2531" customFormat="1" x14ac:dyDescent="0.2">
      <c r="A16" s="2926" t="s">
        <v>1885</v>
      </c>
      <c r="B16" s="2546"/>
      <c r="C16" s="2550"/>
      <c r="D16" s="2547"/>
      <c r="E16" s="2546">
        <f>Sociální!E10</f>
        <v>167624.64000000001</v>
      </c>
      <c r="F16" s="2546">
        <f>Sociální!E11</f>
        <v>2725</v>
      </c>
      <c r="G16" s="2547">
        <f>Sociální!E12</f>
        <v>15030</v>
      </c>
      <c r="H16" s="2551"/>
      <c r="I16" s="2547">
        <f>Sociální!E13</f>
        <v>10500</v>
      </c>
      <c r="J16" s="2547">
        <f>Sociální!E14</f>
        <v>4273.6000000000004</v>
      </c>
      <c r="K16" s="2547"/>
      <c r="L16" s="2548">
        <f>SUM(B16:K16)</f>
        <v>200153.24000000002</v>
      </c>
      <c r="N16" s="2640"/>
      <c r="O16" s="2640"/>
      <c r="P16" s="2640"/>
      <c r="Q16" s="2640"/>
      <c r="R16" s="2641"/>
    </row>
    <row r="17" spans="1:18" s="2531" customFormat="1" x14ac:dyDescent="0.2">
      <c r="A17" s="2926" t="s">
        <v>1886</v>
      </c>
      <c r="B17" s="2546"/>
      <c r="C17" s="2550"/>
      <c r="D17" s="2547">
        <f>Doprava!E10</f>
        <v>30000</v>
      </c>
      <c r="E17" s="2546">
        <f>Doprava!E11</f>
        <v>298613</v>
      </c>
      <c r="F17" s="2546">
        <f>Doprava!E12</f>
        <v>627223.82000000007</v>
      </c>
      <c r="G17" s="2547">
        <f>Doprava!E13</f>
        <v>24500</v>
      </c>
      <c r="H17" s="2547"/>
      <c r="I17" s="2547">
        <f>Doprava!E14</f>
        <v>103000</v>
      </c>
      <c r="J17" s="2547">
        <f>Doprava!E15</f>
        <v>90097.5</v>
      </c>
      <c r="K17" s="2547"/>
      <c r="L17" s="2548">
        <f t="shared" ref="L17:L25" si="0">SUM(B17:K17)</f>
        <v>1173434.32</v>
      </c>
      <c r="N17" s="2640"/>
      <c r="O17" s="2640"/>
      <c r="P17" s="2640"/>
      <c r="Q17" s="2640"/>
      <c r="R17" s="2641"/>
    </row>
    <row r="18" spans="1:18" s="2531" customFormat="1" x14ac:dyDescent="0.2">
      <c r="A18" s="2926" t="s">
        <v>1887</v>
      </c>
      <c r="B18" s="2546"/>
      <c r="C18" s="2550"/>
      <c r="D18" s="2547">
        <f>Kultura!E10</f>
        <v>2400</v>
      </c>
      <c r="E18" s="2546">
        <f>Kultura!E11</f>
        <v>116420.72</v>
      </c>
      <c r="F18" s="2546">
        <f>Kultura!E12</f>
        <v>4658.5200000000004</v>
      </c>
      <c r="G18" s="2547">
        <f>Kultura!E13</f>
        <v>11750</v>
      </c>
      <c r="H18" s="2547"/>
      <c r="I18" s="2547">
        <f>Kultura!E14</f>
        <v>1300</v>
      </c>
      <c r="J18" s="2547">
        <f>Kultura!E15</f>
        <v>337</v>
      </c>
      <c r="K18" s="2547"/>
      <c r="L18" s="2548">
        <f>SUM(B18:K18)</f>
        <v>136866.23999999999</v>
      </c>
      <c r="N18" s="2640"/>
      <c r="O18" s="2640"/>
      <c r="P18" s="2640"/>
      <c r="Q18" s="2640"/>
      <c r="R18" s="2641"/>
    </row>
    <row r="19" spans="1:18" s="2531" customFormat="1" x14ac:dyDescent="0.2">
      <c r="A19" s="2926" t="s">
        <v>1888</v>
      </c>
      <c r="B19" s="2546"/>
      <c r="C19" s="2550"/>
      <c r="D19" s="2547"/>
      <c r="E19" s="2546">
        <f>ŽP!E11</f>
        <v>5298</v>
      </c>
      <c r="F19" s="2546">
        <f>ŽP!E12</f>
        <v>7146.2</v>
      </c>
      <c r="G19" s="2547">
        <f>ŽP!E13</f>
        <v>3774</v>
      </c>
      <c r="H19" s="2547"/>
      <c r="I19" s="2547">
        <f>ŽP!E14</f>
        <v>0</v>
      </c>
      <c r="J19" s="2547">
        <f>ŽP!E15</f>
        <v>150</v>
      </c>
      <c r="K19" s="2547"/>
      <c r="L19" s="2548">
        <f t="shared" si="0"/>
        <v>16368.2</v>
      </c>
      <c r="N19" s="2640"/>
      <c r="O19" s="2640"/>
      <c r="P19" s="2640"/>
      <c r="Q19" s="2640"/>
      <c r="R19" s="2641"/>
    </row>
    <row r="20" spans="1:18" s="2531" customFormat="1" x14ac:dyDescent="0.2">
      <c r="A20" s="2926" t="s">
        <v>1889</v>
      </c>
      <c r="B20" s="2546"/>
      <c r="C20" s="2550"/>
      <c r="D20" s="2547">
        <f>Zdravotnictví!E10</f>
        <v>3540</v>
      </c>
      <c r="E20" s="2546">
        <f>Zdravotnictví!E11</f>
        <v>173268</v>
      </c>
      <c r="F20" s="2546">
        <f>Zdravotnictví!E12</f>
        <v>6977.15</v>
      </c>
      <c r="G20" s="2547">
        <f>Zdravotnictví!E13</f>
        <v>40700</v>
      </c>
      <c r="H20" s="2547"/>
      <c r="I20" s="2547">
        <f>Zdravotnictví!E14</f>
        <v>82777.78</v>
      </c>
      <c r="J20" s="2547">
        <f>Zdravotnictví!E15</f>
        <v>0</v>
      </c>
      <c r="K20" s="2547"/>
      <c r="L20" s="2548">
        <f t="shared" si="0"/>
        <v>307262.93</v>
      </c>
      <c r="N20" s="2640"/>
      <c r="O20" s="2640"/>
      <c r="P20" s="2640"/>
      <c r="Q20" s="2640"/>
      <c r="R20" s="2641"/>
    </row>
    <row r="21" spans="1:18" s="2531" customFormat="1" x14ac:dyDescent="0.2">
      <c r="A21" s="2926" t="s">
        <v>1890</v>
      </c>
      <c r="B21" s="2546"/>
      <c r="C21" s="2550"/>
      <c r="D21" s="2547"/>
      <c r="E21" s="2546"/>
      <c r="F21" s="2546">
        <f>Právní!E10</f>
        <v>4000</v>
      </c>
      <c r="G21" s="2547"/>
      <c r="H21" s="2547"/>
      <c r="I21" s="2547"/>
      <c r="J21" s="2547"/>
      <c r="K21" s="2547"/>
      <c r="L21" s="2548">
        <f t="shared" si="0"/>
        <v>4000</v>
      </c>
      <c r="N21" s="2640"/>
      <c r="O21" s="2640"/>
      <c r="P21" s="2640"/>
      <c r="Q21" s="2640"/>
      <c r="R21" s="2641"/>
    </row>
    <row r="22" spans="1:18" s="2531" customFormat="1" x14ac:dyDescent="0.2">
      <c r="A22" s="2926" t="s">
        <v>1891</v>
      </c>
      <c r="B22" s="2546"/>
      <c r="C22" s="2547"/>
      <c r="D22" s="2547"/>
      <c r="E22" s="2547"/>
      <c r="F22" s="2547">
        <f>'Územní plán'!E10</f>
        <v>383</v>
      </c>
      <c r="G22" s="2547"/>
      <c r="H22" s="2547"/>
      <c r="I22" s="2547">
        <f>'Územní plán'!E11</f>
        <v>1150</v>
      </c>
      <c r="J22" s="2547"/>
      <c r="K22" s="2547"/>
      <c r="L22" s="2548">
        <f t="shared" si="0"/>
        <v>1533</v>
      </c>
      <c r="N22" s="2640"/>
      <c r="O22" s="2640"/>
      <c r="P22" s="2640"/>
      <c r="Q22" s="2640"/>
      <c r="R22" s="2641"/>
    </row>
    <row r="23" spans="1:18" s="2531" customFormat="1" x14ac:dyDescent="0.2">
      <c r="A23" s="2926" t="s">
        <v>1892</v>
      </c>
      <c r="B23" s="2546"/>
      <c r="C23" s="2547"/>
      <c r="D23" s="2547"/>
      <c r="E23" s="2547"/>
      <c r="F23" s="2547">
        <f>Informatika!E10</f>
        <v>35042.300000000003</v>
      </c>
      <c r="G23" s="2547">
        <f>Informatika!E11</f>
        <v>50</v>
      </c>
      <c r="H23" s="2547"/>
      <c r="I23" s="2547">
        <f>Informatika!E12</f>
        <v>2400</v>
      </c>
      <c r="J23" s="2547"/>
      <c r="K23" s="2547"/>
      <c r="L23" s="2548">
        <f t="shared" si="0"/>
        <v>37492.300000000003</v>
      </c>
      <c r="N23" s="2640"/>
      <c r="O23" s="2640"/>
      <c r="P23" s="2640"/>
      <c r="Q23" s="2640"/>
      <c r="R23" s="2641"/>
    </row>
    <row r="24" spans="1:18" s="2531" customFormat="1" x14ac:dyDescent="0.2">
      <c r="A24" s="2926" t="s">
        <v>1893</v>
      </c>
      <c r="B24" s="2546"/>
      <c r="C24" s="2547"/>
      <c r="D24" s="2547"/>
      <c r="E24" s="2547"/>
      <c r="F24" s="2547">
        <f>Investice!E10</f>
        <v>5800</v>
      </c>
      <c r="G24" s="2547"/>
      <c r="H24" s="2547"/>
      <c r="I24" s="2547">
        <f>Investice!E11</f>
        <v>0</v>
      </c>
      <c r="J24" s="2547">
        <f>Investice!F31</f>
        <v>192836.3</v>
      </c>
      <c r="K24" s="2547"/>
      <c r="L24" s="2548">
        <f>SUM(B24:K24)</f>
        <v>198636.3</v>
      </c>
      <c r="N24" s="2640"/>
      <c r="O24" s="2640"/>
      <c r="P24" s="2640"/>
      <c r="Q24" s="2640"/>
      <c r="R24" s="2641"/>
    </row>
    <row r="25" spans="1:18" s="2531" customFormat="1" x14ac:dyDescent="0.2">
      <c r="A25" s="2545" t="s">
        <v>1894</v>
      </c>
      <c r="B25" s="2546">
        <f>Ředitel!E10</f>
        <v>26388.7</v>
      </c>
      <c r="C25" s="2547">
        <f>Ředitel!E11</f>
        <v>293544.42</v>
      </c>
      <c r="D25" s="2547"/>
      <c r="E25" s="2547"/>
      <c r="F25" s="2547">
        <f>Ředitel!E12</f>
        <v>13400</v>
      </c>
      <c r="G25" s="2547"/>
      <c r="H25" s="2547"/>
      <c r="I25" s="2547">
        <f>Ředitel!E13</f>
        <v>9500</v>
      </c>
      <c r="J25" s="2547"/>
      <c r="K25" s="2547"/>
      <c r="L25" s="2548">
        <f t="shared" si="0"/>
        <v>342833.12</v>
      </c>
      <c r="M25" s="2552"/>
      <c r="N25" s="2532"/>
      <c r="O25" s="2532"/>
      <c r="P25" s="2532"/>
      <c r="Q25" s="2532"/>
    </row>
    <row r="26" spans="1:18" s="2531" customFormat="1" ht="13.5" thickBot="1" x14ac:dyDescent="0.25">
      <c r="A26" s="2545" t="s">
        <v>1895</v>
      </c>
      <c r="B26" s="2553"/>
      <c r="C26" s="2554"/>
      <c r="D26" s="2554"/>
      <c r="E26" s="2554">
        <f>'Sekretar. ředitele'!E10</f>
        <v>11500</v>
      </c>
      <c r="F26" s="2554">
        <f>'Sekretar. ředitele'!E11</f>
        <v>1200</v>
      </c>
      <c r="G26" s="2554"/>
      <c r="H26" s="2554"/>
      <c r="I26" s="2554">
        <f>'Sekretar. ředitele'!E12</f>
        <v>200</v>
      </c>
      <c r="J26" s="2554"/>
      <c r="K26" s="2554"/>
      <c r="L26" s="2555">
        <f>SUM(B26:K26)</f>
        <v>12900</v>
      </c>
      <c r="N26" s="2532"/>
      <c r="O26" s="2532"/>
      <c r="P26" s="2532"/>
      <c r="Q26" s="2532"/>
    </row>
    <row r="27" spans="1:18" s="2531" customFormat="1" ht="13.5" thickBot="1" x14ac:dyDescent="0.25">
      <c r="A27" s="2896" t="s">
        <v>1896</v>
      </c>
      <c r="B27" s="2897">
        <f t="shared" ref="B27:K27" si="1">SUM(B12:B26)</f>
        <v>31838.7</v>
      </c>
      <c r="C27" s="2897">
        <f t="shared" si="1"/>
        <v>293544.42</v>
      </c>
      <c r="D27" s="2897">
        <f>SUM(D12:D26)</f>
        <v>39850</v>
      </c>
      <c r="E27" s="2897">
        <f>SUM(E12:E26)</f>
        <v>1043445.62</v>
      </c>
      <c r="F27" s="2897">
        <f>SUM(F12:F26)</f>
        <v>750740.06</v>
      </c>
      <c r="G27" s="2897">
        <f t="shared" si="1"/>
        <v>119012.32</v>
      </c>
      <c r="H27" s="2897">
        <f t="shared" si="1"/>
        <v>58150</v>
      </c>
      <c r="I27" s="2897">
        <f t="shared" si="1"/>
        <v>236397.78</v>
      </c>
      <c r="J27" s="2897">
        <f>SUM(J12:J26)</f>
        <v>300946.40000000002</v>
      </c>
      <c r="K27" s="2897">
        <f t="shared" si="1"/>
        <v>15500</v>
      </c>
      <c r="L27" s="2556">
        <f>SUM(L12:L26)</f>
        <v>2889425.3</v>
      </c>
      <c r="N27" s="2532"/>
      <c r="O27" s="2532"/>
      <c r="P27" s="2532"/>
      <c r="Q27" s="2532"/>
    </row>
    <row r="28" spans="1:18" s="2531" customFormat="1" x14ac:dyDescent="0.2">
      <c r="A28" s="2557"/>
      <c r="B28" s="2557"/>
      <c r="C28" s="2557"/>
      <c r="D28" s="2557"/>
      <c r="E28" s="2557"/>
      <c r="F28" s="2558"/>
      <c r="G28" s="2558"/>
      <c r="H28" s="2557"/>
      <c r="I28" s="2557"/>
      <c r="J28" s="2558"/>
      <c r="K28" s="2557"/>
      <c r="L28" s="2641"/>
      <c r="M28" s="2549"/>
      <c r="N28" s="2532"/>
      <c r="O28" s="2532"/>
      <c r="P28" s="2532"/>
      <c r="Q28" s="2532"/>
    </row>
    <row r="29" spans="1:18" s="2531" customFormat="1" x14ac:dyDescent="0.2">
      <c r="A29" s="2557"/>
      <c r="B29" s="2557"/>
      <c r="C29" s="2557"/>
      <c r="D29" s="2558"/>
      <c r="E29" s="2557"/>
      <c r="F29" s="2641"/>
      <c r="G29" s="2644"/>
      <c r="H29" s="2557"/>
      <c r="I29" s="2557"/>
      <c r="J29" s="2558"/>
      <c r="K29" s="2558"/>
      <c r="L29" s="2641"/>
      <c r="M29" s="2549"/>
      <c r="N29" s="2558"/>
      <c r="O29" s="2532"/>
      <c r="P29" s="2532"/>
      <c r="Q29" s="2532"/>
    </row>
    <row r="30" spans="1:18" x14ac:dyDescent="0.2">
      <c r="A30" s="2560"/>
      <c r="B30" s="2560"/>
      <c r="C30" s="2560"/>
      <c r="D30" s="2560"/>
      <c r="E30" s="2560"/>
      <c r="F30" s="2561"/>
      <c r="G30" s="2560"/>
      <c r="H30" s="2560"/>
      <c r="I30" s="2560"/>
      <c r="J30" s="2561"/>
      <c r="K30" s="2561"/>
      <c r="L30" s="2590"/>
      <c r="N30" s="2538"/>
      <c r="O30" s="2538"/>
      <c r="P30" s="2538"/>
      <c r="Q30" s="2585"/>
    </row>
    <row r="31" spans="1:18" x14ac:dyDescent="0.2">
      <c r="A31" s="2560"/>
      <c r="B31" s="2560"/>
      <c r="C31" s="2560"/>
      <c r="D31" s="2560"/>
      <c r="E31" s="2560"/>
      <c r="F31" s="2561"/>
      <c r="G31" s="2560"/>
      <c r="H31" s="2560"/>
      <c r="I31" s="2560"/>
      <c r="J31" s="2561"/>
      <c r="K31" s="2590"/>
      <c r="L31" s="2590"/>
      <c r="N31" s="2561"/>
    </row>
    <row r="32" spans="1:18" x14ac:dyDescent="0.2">
      <c r="A32" s="2560"/>
      <c r="B32" s="2560"/>
      <c r="C32" s="2560"/>
      <c r="D32" s="2560"/>
      <c r="E32" s="2560"/>
      <c r="F32" s="2561"/>
      <c r="G32" s="2560"/>
      <c r="H32" s="2560"/>
      <c r="I32" s="2560"/>
      <c r="J32" s="2561"/>
      <c r="K32" s="2590"/>
      <c r="L32" s="2590"/>
      <c r="N32" s="2561"/>
    </row>
    <row r="33" spans="1:14" x14ac:dyDescent="0.2">
      <c r="A33" s="2560"/>
      <c r="B33" s="2560"/>
      <c r="C33" s="2560"/>
      <c r="D33" s="2560"/>
      <c r="E33" s="2560"/>
      <c r="F33" s="2561"/>
      <c r="G33" s="2560"/>
      <c r="H33" s="2560"/>
      <c r="I33" s="2560"/>
      <c r="J33" s="2561"/>
      <c r="K33" s="2590"/>
      <c r="L33" s="2590"/>
      <c r="N33" s="2561"/>
    </row>
    <row r="34" spans="1:14" x14ac:dyDescent="0.2">
      <c r="A34" s="2560"/>
      <c r="B34" s="2560"/>
      <c r="C34" s="2560"/>
      <c r="D34" s="2560"/>
      <c r="E34" s="2560"/>
      <c r="F34" s="2561"/>
      <c r="G34" s="2560"/>
      <c r="H34" s="2560"/>
      <c r="I34" s="2560"/>
      <c r="J34" s="2561"/>
      <c r="K34" s="2590"/>
      <c r="L34" s="2590"/>
      <c r="N34" s="2561"/>
    </row>
    <row r="35" spans="1:14" x14ac:dyDescent="0.2">
      <c r="A35" s="2560"/>
      <c r="B35" s="2560"/>
      <c r="C35" s="2560"/>
      <c r="D35" s="2560"/>
      <c r="E35" s="2560"/>
      <c r="F35" s="2558"/>
      <c r="G35" s="2561"/>
      <c r="H35" s="2560"/>
      <c r="I35" s="2560"/>
      <c r="J35" s="2561"/>
      <c r="K35" s="2590"/>
      <c r="L35" s="2590"/>
      <c r="N35" s="2560"/>
    </row>
    <row r="36" spans="1:14" x14ac:dyDescent="0.2">
      <c r="A36" s="2560"/>
      <c r="B36" s="2560"/>
      <c r="C36" s="2560"/>
      <c r="D36" s="2560"/>
      <c r="E36" s="2560"/>
      <c r="F36" s="2560"/>
      <c r="G36" s="2560"/>
      <c r="H36" s="2560"/>
      <c r="I36" s="2560"/>
      <c r="J36" s="2561"/>
      <c r="K36" s="2590"/>
      <c r="L36" s="2590"/>
    </row>
    <row r="37" spans="1:14" x14ac:dyDescent="0.2">
      <c r="A37" s="2560"/>
      <c r="B37" s="2560"/>
      <c r="C37" s="2560"/>
      <c r="D37" s="2560"/>
      <c r="E37" s="2560"/>
      <c r="F37" s="2560"/>
      <c r="G37" s="2560"/>
      <c r="H37" s="2560"/>
      <c r="I37" s="2560"/>
      <c r="J37" s="2561"/>
      <c r="K37" s="2590"/>
      <c r="L37" s="2590"/>
    </row>
    <row r="38" spans="1:14" x14ac:dyDescent="0.2">
      <c r="A38" s="2560"/>
      <c r="B38" s="2560"/>
      <c r="C38" s="2560"/>
      <c r="D38" s="2560"/>
      <c r="E38" s="2560"/>
      <c r="F38" s="2560"/>
      <c r="G38" s="2560"/>
      <c r="H38" s="2560"/>
      <c r="I38" s="2560"/>
      <c r="J38" s="2561"/>
      <c r="K38" s="2560"/>
    </row>
    <row r="39" spans="1:14" x14ac:dyDescent="0.2">
      <c r="A39" s="2560"/>
      <c r="B39" s="2560"/>
      <c r="C39" s="2560"/>
      <c r="D39" s="2560"/>
      <c r="E39" s="2560"/>
      <c r="F39" s="2560"/>
      <c r="G39" s="2560"/>
      <c r="H39" s="2560"/>
      <c r="I39" s="2560"/>
      <c r="J39" s="2561"/>
      <c r="K39" s="2560"/>
    </row>
    <row r="40" spans="1:14" x14ac:dyDescent="0.2">
      <c r="A40" s="2560"/>
      <c r="B40" s="2560"/>
      <c r="C40" s="2560"/>
      <c r="D40" s="2560"/>
      <c r="E40" s="2560"/>
      <c r="F40" s="2560"/>
      <c r="G40" s="2560"/>
      <c r="H40" s="2560"/>
      <c r="I40" s="2560"/>
      <c r="J40" s="2561"/>
      <c r="K40" s="2560"/>
    </row>
    <row r="41" spans="1:14" x14ac:dyDescent="0.2">
      <c r="A41" s="2560"/>
      <c r="B41" s="2560"/>
      <c r="C41" s="2560"/>
      <c r="D41" s="2560"/>
      <c r="E41" s="2560"/>
      <c r="F41" s="2560"/>
      <c r="G41" s="2560"/>
      <c r="H41" s="2560"/>
      <c r="I41" s="2560"/>
      <c r="J41" s="2561"/>
      <c r="K41" s="2560"/>
    </row>
    <row r="42" spans="1:14" x14ac:dyDescent="0.2">
      <c r="A42" s="2560"/>
      <c r="B42" s="2560"/>
      <c r="C42" s="2560"/>
      <c r="D42" s="2560"/>
      <c r="E42" s="2560"/>
      <c r="F42" s="2560"/>
      <c r="G42" s="2560"/>
      <c r="H42" s="2560"/>
      <c r="I42" s="2560"/>
      <c r="J42" s="2561"/>
      <c r="K42" s="2560"/>
    </row>
    <row r="43" spans="1:14" x14ac:dyDescent="0.2">
      <c r="A43" s="2560"/>
      <c r="B43" s="2560"/>
      <c r="C43" s="2560"/>
      <c r="D43" s="2560"/>
      <c r="E43" s="2560"/>
      <c r="F43" s="2560"/>
      <c r="G43" s="2560"/>
      <c r="H43" s="2560"/>
      <c r="I43" s="2560"/>
      <c r="J43" s="2561"/>
      <c r="K43" s="2560"/>
    </row>
    <row r="44" spans="1:14" x14ac:dyDescent="0.2">
      <c r="A44" s="2560"/>
      <c r="B44" s="2560"/>
      <c r="C44" s="2560"/>
      <c r="D44" s="2560"/>
      <c r="E44" s="2560"/>
      <c r="F44" s="2560"/>
      <c r="G44" s="2560"/>
      <c r="H44" s="2560"/>
      <c r="I44" s="2560"/>
      <c r="J44" s="2561"/>
      <c r="K44" s="2560"/>
      <c r="L44" s="2562" t="s">
        <v>1897</v>
      </c>
    </row>
    <row r="45" spans="1:14" x14ac:dyDescent="0.2">
      <c r="A45" s="2560"/>
      <c r="B45" s="2560"/>
      <c r="C45" s="2560"/>
      <c r="D45" s="2560"/>
      <c r="E45" s="2560"/>
      <c r="F45" s="2560"/>
      <c r="G45" s="2560"/>
      <c r="H45" s="2560"/>
      <c r="I45" s="2560"/>
    </row>
    <row r="46" spans="1:14" x14ac:dyDescent="0.2">
      <c r="A46" s="2991" t="s">
        <v>1898</v>
      </c>
      <c r="B46" s="2991"/>
      <c r="C46" s="2991"/>
      <c r="D46" s="2991"/>
      <c r="E46" s="2991"/>
      <c r="F46" s="2991"/>
      <c r="G46" s="2991"/>
      <c r="H46" s="2991"/>
      <c r="I46" s="2991"/>
      <c r="J46" s="2563"/>
      <c r="K46" s="2523"/>
      <c r="L46" s="2523"/>
    </row>
    <row r="47" spans="1:14" x14ac:dyDescent="0.2">
      <c r="A47" s="2522"/>
      <c r="B47" s="2522"/>
      <c r="C47" s="2522"/>
      <c r="D47" s="2522"/>
      <c r="E47" s="2522"/>
      <c r="F47" s="2522"/>
      <c r="G47" s="2522"/>
      <c r="H47" s="2522"/>
      <c r="I47" s="2522"/>
      <c r="J47" s="2524"/>
      <c r="K47" s="2522"/>
      <c r="L47" s="2522"/>
    </row>
    <row r="48" spans="1:14" ht="13.5" thickBot="1" x14ac:dyDescent="0.25">
      <c r="H48" s="2526"/>
      <c r="I48" s="2526" t="s">
        <v>754</v>
      </c>
    </row>
    <row r="49" spans="1:14" s="2531" customFormat="1" x14ac:dyDescent="0.2">
      <c r="A49" s="2997">
        <v>2018</v>
      </c>
      <c r="B49" s="2564">
        <v>925</v>
      </c>
      <c r="C49" s="2564">
        <v>926</v>
      </c>
      <c r="D49" s="2564">
        <v>931</v>
      </c>
      <c r="E49" s="2565">
        <v>932</v>
      </c>
      <c r="F49" s="2565">
        <v>934</v>
      </c>
      <c r="G49" s="2530" t="s">
        <v>1899</v>
      </c>
      <c r="H49" s="2898" t="s">
        <v>1899</v>
      </c>
      <c r="I49" s="2566" t="s">
        <v>1900</v>
      </c>
      <c r="J49" s="2549"/>
      <c r="M49" s="2549"/>
      <c r="N49" s="2559"/>
    </row>
    <row r="50" spans="1:14" s="2537" customFormat="1" ht="21" customHeight="1" thickBot="1" x14ac:dyDescent="0.25">
      <c r="A50" s="2998"/>
      <c r="B50" s="2533" t="s">
        <v>1901</v>
      </c>
      <c r="C50" s="2534" t="s">
        <v>1713</v>
      </c>
      <c r="D50" s="2534" t="s">
        <v>1716</v>
      </c>
      <c r="E50" s="2567" t="s">
        <v>1902</v>
      </c>
      <c r="F50" s="2567" t="s">
        <v>1722</v>
      </c>
      <c r="G50" s="2536" t="s">
        <v>1903</v>
      </c>
      <c r="H50" s="2899" t="s">
        <v>148</v>
      </c>
      <c r="I50" s="2568" t="s">
        <v>1740</v>
      </c>
      <c r="J50" s="2539"/>
      <c r="M50" s="2539"/>
      <c r="N50" s="2569"/>
    </row>
    <row r="51" spans="1:14" s="2531" customFormat="1" x14ac:dyDescent="0.2">
      <c r="A51" s="2540" t="s">
        <v>1881</v>
      </c>
      <c r="B51" s="2570"/>
      <c r="C51" s="2571">
        <f>Hejtman!E15</f>
        <v>15000</v>
      </c>
      <c r="D51" s="2571">
        <f>Hejtman!E14</f>
        <v>5000</v>
      </c>
      <c r="E51" s="2571"/>
      <c r="F51" s="2571"/>
      <c r="G51" s="2572">
        <f t="shared" ref="G51:G66" si="2">SUM(B51:F51)</f>
        <v>20000</v>
      </c>
      <c r="H51" s="2900">
        <f t="shared" ref="H51:H64" si="3">L12+G51</f>
        <v>63449.07</v>
      </c>
      <c r="I51" s="2573"/>
      <c r="J51" s="2574"/>
      <c r="M51" s="2549"/>
      <c r="N51" s="2559"/>
    </row>
    <row r="52" spans="1:14" s="2531" customFormat="1" x14ac:dyDescent="0.2">
      <c r="A52" s="2545" t="s">
        <v>1882</v>
      </c>
      <c r="B52" s="2575"/>
      <c r="C52" s="2576">
        <f>Rozvoj!E13</f>
        <v>28000</v>
      </c>
      <c r="D52" s="2576"/>
      <c r="E52" s="2576"/>
      <c r="F52" s="2576"/>
      <c r="G52" s="2572">
        <f t="shared" si="2"/>
        <v>28000</v>
      </c>
      <c r="H52" s="2900">
        <f t="shared" si="3"/>
        <v>49000</v>
      </c>
      <c r="I52" s="2577"/>
      <c r="J52" s="2549"/>
      <c r="M52" s="2549"/>
      <c r="N52" s="2559"/>
    </row>
    <row r="53" spans="1:14" s="2531" customFormat="1" x14ac:dyDescent="0.2">
      <c r="A53" s="2545" t="s">
        <v>1883</v>
      </c>
      <c r="B53" s="2553"/>
      <c r="C53" s="2554"/>
      <c r="D53" s="2554"/>
      <c r="E53" s="2554"/>
      <c r="F53" s="2554"/>
      <c r="G53" s="2572">
        <f t="shared" si="2"/>
        <v>0</v>
      </c>
      <c r="H53" s="2900">
        <f t="shared" si="3"/>
        <v>85190</v>
      </c>
      <c r="I53" s="2578">
        <v>96875</v>
      </c>
      <c r="J53" s="2549"/>
      <c r="K53" s="2532"/>
      <c r="M53" s="2549"/>
      <c r="N53" s="2559"/>
    </row>
    <row r="54" spans="1:14" s="2531" customFormat="1" x14ac:dyDescent="0.2">
      <c r="A54" s="2545" t="s">
        <v>1884</v>
      </c>
      <c r="B54" s="2553"/>
      <c r="C54" s="2547">
        <f>OŠMTS!E16</f>
        <v>24500</v>
      </c>
      <c r="D54" s="2553"/>
      <c r="E54" s="2553"/>
      <c r="F54" s="2554"/>
      <c r="G54" s="2572">
        <f t="shared" si="2"/>
        <v>24500</v>
      </c>
      <c r="H54" s="2900">
        <f t="shared" si="3"/>
        <v>332806.58</v>
      </c>
      <c r="I54" s="2579" t="s">
        <v>1904</v>
      </c>
      <c r="J54" s="2549"/>
      <c r="M54" s="2549"/>
      <c r="N54" s="2559"/>
    </row>
    <row r="55" spans="1:14" s="2531" customFormat="1" x14ac:dyDescent="0.2">
      <c r="A55" s="2545" t="s">
        <v>1905</v>
      </c>
      <c r="B55" s="2546"/>
      <c r="C55" s="2547"/>
      <c r="D55" s="2546"/>
      <c r="E55" s="2546"/>
      <c r="F55" s="2547"/>
      <c r="G55" s="2572">
        <f t="shared" si="2"/>
        <v>0</v>
      </c>
      <c r="H55" s="2900">
        <f t="shared" si="3"/>
        <v>200153.24000000002</v>
      </c>
      <c r="I55" s="2577"/>
      <c r="J55" s="2549"/>
      <c r="L55" s="2549"/>
      <c r="M55" s="2549"/>
      <c r="N55" s="2559"/>
    </row>
    <row r="56" spans="1:14" s="2531" customFormat="1" x14ac:dyDescent="0.2">
      <c r="A56" s="2545" t="s">
        <v>1886</v>
      </c>
      <c r="B56" s="2546"/>
      <c r="C56" s="2547">
        <f>Doprava!E16</f>
        <v>7000</v>
      </c>
      <c r="D56" s="2546"/>
      <c r="E56" s="2546"/>
      <c r="F56" s="2547"/>
      <c r="G56" s="2572">
        <f t="shared" si="2"/>
        <v>7000</v>
      </c>
      <c r="H56" s="2900">
        <f t="shared" si="3"/>
        <v>1180434.32</v>
      </c>
      <c r="I56" s="2577"/>
      <c r="J56" s="2549"/>
      <c r="M56" s="2549"/>
      <c r="N56" s="2559"/>
    </row>
    <row r="57" spans="1:14" s="2531" customFormat="1" x14ac:dyDescent="0.2">
      <c r="A57" s="2545" t="s">
        <v>1887</v>
      </c>
      <c r="B57" s="2546"/>
      <c r="C57" s="2547">
        <f>Kultura!E16</f>
        <v>15400</v>
      </c>
      <c r="D57" s="2546"/>
      <c r="E57" s="2546"/>
      <c r="F57" s="2547"/>
      <c r="G57" s="2572">
        <f t="shared" si="2"/>
        <v>15400</v>
      </c>
      <c r="H57" s="2900">
        <f t="shared" si="3"/>
        <v>152266.23999999999</v>
      </c>
      <c r="I57" s="2577"/>
      <c r="J57" s="2549"/>
      <c r="M57" s="2549"/>
      <c r="N57" s="2559"/>
    </row>
    <row r="58" spans="1:14" s="2531" customFormat="1" x14ac:dyDescent="0.2">
      <c r="A58" s="2545" t="s">
        <v>1888</v>
      </c>
      <c r="B58" s="2546"/>
      <c r="C58" s="2547">
        <f>ŽP!E16</f>
        <v>8000</v>
      </c>
      <c r="D58" s="2546"/>
      <c r="E58" s="2546">
        <f>ŽP!E17</f>
        <v>30000</v>
      </c>
      <c r="F58" s="2547">
        <f>ŽP!E18</f>
        <v>4000</v>
      </c>
      <c r="G58" s="2572">
        <f t="shared" si="2"/>
        <v>42000</v>
      </c>
      <c r="H58" s="2900">
        <f t="shared" si="3"/>
        <v>58368.2</v>
      </c>
      <c r="I58" s="2577"/>
      <c r="J58" s="2549"/>
      <c r="M58" s="2549"/>
      <c r="N58" s="2559"/>
    </row>
    <row r="59" spans="1:14" s="2531" customFormat="1" x14ac:dyDescent="0.2">
      <c r="A59" s="2545" t="s">
        <v>1889</v>
      </c>
      <c r="B59" s="2546"/>
      <c r="C59" s="2547">
        <f>Zdravotnictví!E16</f>
        <v>2100</v>
      </c>
      <c r="D59" s="2546"/>
      <c r="E59" s="2546"/>
      <c r="F59" s="2547"/>
      <c r="G59" s="2572">
        <f t="shared" si="2"/>
        <v>2100</v>
      </c>
      <c r="H59" s="2900">
        <f t="shared" si="3"/>
        <v>309362.93</v>
      </c>
      <c r="I59" s="2577"/>
      <c r="J59" s="2549"/>
      <c r="L59" s="2549"/>
      <c r="M59" s="2549"/>
      <c r="N59" s="2559"/>
    </row>
    <row r="60" spans="1:14" s="2531" customFormat="1" x14ac:dyDescent="0.2">
      <c r="A60" s="2545" t="s">
        <v>1890</v>
      </c>
      <c r="B60" s="2546"/>
      <c r="C60" s="2547"/>
      <c r="D60" s="2546"/>
      <c r="E60" s="2546"/>
      <c r="F60" s="2547"/>
      <c r="G60" s="2572">
        <f t="shared" si="2"/>
        <v>0</v>
      </c>
      <c r="H60" s="2900">
        <f t="shared" si="3"/>
        <v>4000</v>
      </c>
      <c r="I60" s="2577"/>
      <c r="J60" s="2549"/>
      <c r="M60" s="2549"/>
      <c r="N60" s="2559"/>
    </row>
    <row r="61" spans="1:14" s="2531" customFormat="1" x14ac:dyDescent="0.2">
      <c r="A61" s="2545" t="s">
        <v>1891</v>
      </c>
      <c r="B61" s="2546"/>
      <c r="C61" s="2547"/>
      <c r="D61" s="2547"/>
      <c r="E61" s="2547"/>
      <c r="F61" s="2547"/>
      <c r="G61" s="2572">
        <f t="shared" si="2"/>
        <v>0</v>
      </c>
      <c r="H61" s="2900">
        <f t="shared" si="3"/>
        <v>1533</v>
      </c>
      <c r="I61" s="2577"/>
      <c r="J61" s="2549"/>
      <c r="M61" s="2549"/>
      <c r="N61" s="2559"/>
    </row>
    <row r="62" spans="1:14" s="2531" customFormat="1" x14ac:dyDescent="0.2">
      <c r="A62" s="2545" t="s">
        <v>1892</v>
      </c>
      <c r="B62" s="2546"/>
      <c r="C62" s="2547"/>
      <c r="D62" s="2547"/>
      <c r="E62" s="2547"/>
      <c r="F62" s="2547"/>
      <c r="G62" s="2572">
        <f t="shared" si="2"/>
        <v>0</v>
      </c>
      <c r="H62" s="2900">
        <f t="shared" si="3"/>
        <v>37492.300000000003</v>
      </c>
      <c r="I62" s="2577"/>
      <c r="J62" s="2549"/>
      <c r="M62" s="2549"/>
      <c r="N62" s="2559"/>
    </row>
    <row r="63" spans="1:14" s="2531" customFormat="1" x14ac:dyDescent="0.2">
      <c r="A63" s="2545" t="s">
        <v>1893</v>
      </c>
      <c r="B63" s="2546"/>
      <c r="C63" s="2547"/>
      <c r="D63" s="2547"/>
      <c r="E63" s="2547"/>
      <c r="F63" s="2547"/>
      <c r="G63" s="2572">
        <f t="shared" si="2"/>
        <v>0</v>
      </c>
      <c r="H63" s="2900">
        <f>L24+G63</f>
        <v>198636.3</v>
      </c>
      <c r="I63" s="2577"/>
      <c r="J63" s="2549"/>
      <c r="M63" s="2549"/>
      <c r="N63" s="2559"/>
    </row>
    <row r="64" spans="1:14" s="2531" customFormat="1" x14ac:dyDescent="0.2">
      <c r="A64" s="2545" t="s">
        <v>1894</v>
      </c>
      <c r="B64" s="2546">
        <f>Ředitel!E14</f>
        <v>7390.2</v>
      </c>
      <c r="C64" s="2547"/>
      <c r="D64" s="2547"/>
      <c r="E64" s="2547"/>
      <c r="F64" s="2547"/>
      <c r="G64" s="2548">
        <f t="shared" si="2"/>
        <v>7390.2</v>
      </c>
      <c r="H64" s="2901">
        <f t="shared" si="3"/>
        <v>350223.32</v>
      </c>
      <c r="I64" s="2577"/>
      <c r="J64" s="2549"/>
      <c r="M64" s="2549"/>
      <c r="N64" s="2559"/>
    </row>
    <row r="65" spans="1:15" s="2531" customFormat="1" ht="13.5" thickBot="1" x14ac:dyDescent="0.25">
      <c r="A65" s="2545" t="s">
        <v>1895</v>
      </c>
      <c r="B65" s="2553"/>
      <c r="C65" s="2554"/>
      <c r="D65" s="2554"/>
      <c r="E65" s="2554"/>
      <c r="F65" s="2554"/>
      <c r="G65" s="2548">
        <f>SUM(B65:F65)</f>
        <v>0</v>
      </c>
      <c r="H65" s="2901">
        <f>L26</f>
        <v>12900</v>
      </c>
      <c r="I65" s="2577"/>
      <c r="J65" s="2549"/>
      <c r="M65" s="2549"/>
      <c r="N65" s="2559"/>
    </row>
    <row r="66" spans="1:15" s="2531" customFormat="1" ht="13.5" thickBot="1" x14ac:dyDescent="0.25">
      <c r="A66" s="2896" t="s">
        <v>1896</v>
      </c>
      <c r="B66" s="2897">
        <f>SUM(B51:B64)</f>
        <v>7390.2</v>
      </c>
      <c r="C66" s="2903">
        <f>SUM(C51:C65)</f>
        <v>100000</v>
      </c>
      <c r="D66" s="2903">
        <f>SUM(D51:D64)</f>
        <v>5000</v>
      </c>
      <c r="E66" s="2903">
        <f>SUM(E51:E64)</f>
        <v>30000</v>
      </c>
      <c r="F66" s="2903">
        <f>SUM(F51:F64)</f>
        <v>4000</v>
      </c>
      <c r="G66" s="2556">
        <f t="shared" si="2"/>
        <v>146390.20000000001</v>
      </c>
      <c r="H66" s="2902">
        <f>L27+G66</f>
        <v>3035815.5</v>
      </c>
      <c r="I66" s="2580">
        <f>SUM(I51:I64)</f>
        <v>96875</v>
      </c>
      <c r="J66" s="2549"/>
      <c r="M66" s="2549"/>
      <c r="N66" s="2559"/>
    </row>
    <row r="67" spans="1:15" x14ac:dyDescent="0.2">
      <c r="A67" s="2581"/>
      <c r="D67" s="2645"/>
    </row>
    <row r="68" spans="1:15" x14ac:dyDescent="0.2">
      <c r="A68" s="2581"/>
      <c r="D68" s="2588"/>
      <c r="H68" s="2582"/>
    </row>
    <row r="69" spans="1:15" x14ac:dyDescent="0.2">
      <c r="A69" s="2581"/>
      <c r="D69" s="2515"/>
      <c r="H69" s="2582"/>
    </row>
    <row r="70" spans="1:15" x14ac:dyDescent="0.2">
      <c r="A70" s="2583" t="s">
        <v>1906</v>
      </c>
      <c r="B70" s="2583"/>
      <c r="C70" s="2583"/>
      <c r="D70" s="2583"/>
      <c r="E70" s="2583"/>
      <c r="F70" s="2583"/>
    </row>
    <row r="71" spans="1:15" x14ac:dyDescent="0.2">
      <c r="A71" s="2584"/>
      <c r="B71" s="2584"/>
      <c r="C71" s="2584"/>
      <c r="D71" s="2584"/>
      <c r="E71" s="2584"/>
      <c r="F71" s="2584"/>
      <c r="M71" s="2585"/>
    </row>
    <row r="72" spans="1:15" x14ac:dyDescent="0.2">
      <c r="A72" s="2581"/>
      <c r="F72" s="2526"/>
      <c r="G72" s="2586" t="s">
        <v>754</v>
      </c>
      <c r="M72" s="2585"/>
    </row>
    <row r="73" spans="1:15" x14ac:dyDescent="0.2">
      <c r="A73" s="2995" t="s">
        <v>1907</v>
      </c>
      <c r="B73" s="2995"/>
      <c r="C73" s="2995"/>
      <c r="D73" s="2995"/>
      <c r="E73" s="2995"/>
      <c r="F73" s="2995"/>
      <c r="G73" s="2999">
        <v>3132690.5</v>
      </c>
      <c r="H73" s="2999"/>
      <c r="N73" s="2587"/>
    </row>
    <row r="74" spans="1:15" x14ac:dyDescent="0.2">
      <c r="A74" s="2995" t="s">
        <v>1908</v>
      </c>
      <c r="B74" s="2995"/>
      <c r="C74" s="2995"/>
      <c r="D74" s="2995"/>
      <c r="E74" s="2995"/>
      <c r="F74" s="2995"/>
      <c r="G74" s="3000">
        <f>H66*(-1)</f>
        <v>-3035815.5</v>
      </c>
      <c r="H74" s="3000"/>
      <c r="J74" s="2588"/>
      <c r="N74" s="2587"/>
    </row>
    <row r="75" spans="1:15" x14ac:dyDescent="0.2">
      <c r="A75" s="2995" t="s">
        <v>1909</v>
      </c>
      <c r="B75" s="2995"/>
      <c r="C75" s="2995"/>
      <c r="D75" s="2995"/>
      <c r="E75" s="2995"/>
      <c r="F75" s="2995"/>
      <c r="G75" s="2988">
        <f>G73+G74</f>
        <v>96875</v>
      </c>
      <c r="H75" s="2988"/>
      <c r="J75" s="2588"/>
    </row>
    <row r="76" spans="1:15" x14ac:dyDescent="0.2">
      <c r="A76" s="2589" t="s">
        <v>1910</v>
      </c>
      <c r="B76" s="2589"/>
      <c r="C76" s="2589"/>
      <c r="D76" s="2589"/>
      <c r="E76" s="2589"/>
      <c r="F76" s="2589"/>
      <c r="G76" s="2994">
        <v>-46875</v>
      </c>
      <c r="H76" s="2994"/>
      <c r="J76" s="2588"/>
      <c r="N76" s="2587"/>
    </row>
    <row r="77" spans="1:15" x14ac:dyDescent="0.2">
      <c r="A77" s="2589" t="s">
        <v>1911</v>
      </c>
      <c r="B77" s="2589"/>
      <c r="C77" s="2589"/>
      <c r="D77" s="2589"/>
      <c r="E77" s="2589"/>
      <c r="F77" s="2589"/>
      <c r="G77" s="2994">
        <v>-50000</v>
      </c>
      <c r="H77" s="2994"/>
      <c r="J77" s="2588"/>
      <c r="O77" s="2585"/>
    </row>
    <row r="78" spans="1:15" x14ac:dyDescent="0.2">
      <c r="A78" s="2995" t="s">
        <v>1912</v>
      </c>
      <c r="B78" s="2995"/>
      <c r="C78" s="2995"/>
      <c r="D78" s="2995"/>
      <c r="E78" s="2995"/>
      <c r="F78" s="2995"/>
      <c r="G78" s="2996">
        <f>G73+G74+G76+G77</f>
        <v>0</v>
      </c>
      <c r="H78" s="2996"/>
      <c r="J78" s="2588"/>
      <c r="M78" s="2585"/>
    </row>
    <row r="79" spans="1:15" x14ac:dyDescent="0.2">
      <c r="F79" s="2590"/>
    </row>
  </sheetData>
  <mergeCells count="17">
    <mergeCell ref="G76:H76"/>
    <mergeCell ref="G77:H77"/>
    <mergeCell ref="A78:F78"/>
    <mergeCell ref="G78:H78"/>
    <mergeCell ref="A49:A50"/>
    <mergeCell ref="A73:F73"/>
    <mergeCell ref="G73:H73"/>
    <mergeCell ref="A74:F74"/>
    <mergeCell ref="G74:H74"/>
    <mergeCell ref="A75:F75"/>
    <mergeCell ref="G75:H75"/>
    <mergeCell ref="A2:K2"/>
    <mergeCell ref="A3:K3"/>
    <mergeCell ref="A5:K5"/>
    <mergeCell ref="A7:K7"/>
    <mergeCell ref="A10:A11"/>
    <mergeCell ref="A46:I46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150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8.7109375" style="11" customWidth="1"/>
    <col min="2" max="2" width="5.28515625" style="12" customWidth="1"/>
    <col min="3" max="3" width="10" style="11" customWidth="1"/>
    <col min="4" max="4" width="49.28515625" style="11" customWidth="1"/>
    <col min="5" max="5" width="10.85546875" style="11" customWidth="1"/>
    <col min="6" max="6" width="12.140625" style="11" customWidth="1"/>
    <col min="7" max="7" width="11.5703125" style="11" customWidth="1"/>
    <col min="8" max="8" width="17.5703125" style="12" customWidth="1"/>
    <col min="9" max="9" width="9.140625" style="11"/>
    <col min="10" max="10" width="9.140625" style="181"/>
    <col min="11" max="11" width="9.42578125" style="181" bestFit="1" customWidth="1"/>
    <col min="12" max="12" width="26.140625" style="11" customWidth="1"/>
    <col min="13" max="13" width="36.5703125" style="72" customWidth="1"/>
    <col min="14" max="18" width="9.140625" style="72"/>
    <col min="19" max="16384" width="9.140625" style="11"/>
  </cols>
  <sheetData>
    <row r="1" spans="1:22" ht="18" customHeight="1" x14ac:dyDescent="0.25">
      <c r="A1" s="2935" t="s">
        <v>146</v>
      </c>
      <c r="B1" s="2935"/>
      <c r="C1" s="2935"/>
      <c r="D1" s="2935"/>
      <c r="E1" s="2935"/>
      <c r="F1" s="2935"/>
      <c r="G1" s="2935"/>
      <c r="H1" s="125"/>
    </row>
    <row r="2" spans="1:22" ht="12.75" customHeight="1" x14ac:dyDescent="0.2">
      <c r="H2" s="122"/>
    </row>
    <row r="3" spans="1:22" s="1" customFormat="1" ht="15.75" x14ac:dyDescent="0.25">
      <c r="A3" s="2981" t="s">
        <v>147</v>
      </c>
      <c r="B3" s="2981"/>
      <c r="C3" s="2981"/>
      <c r="D3" s="2981"/>
      <c r="E3" s="2981"/>
      <c r="F3" s="2981"/>
      <c r="G3" s="2981"/>
      <c r="H3" s="116"/>
      <c r="I3" s="211"/>
      <c r="J3" s="212"/>
      <c r="K3" s="212"/>
      <c r="L3" s="211"/>
      <c r="M3" s="213"/>
      <c r="N3" s="213"/>
      <c r="O3" s="213"/>
      <c r="P3" s="213"/>
      <c r="Q3" s="213"/>
      <c r="R3" s="213"/>
      <c r="S3" s="211"/>
      <c r="T3" s="211"/>
      <c r="U3" s="211"/>
      <c r="V3" s="211"/>
    </row>
    <row r="4" spans="1:22" s="1" customFormat="1" ht="15.75" x14ac:dyDescent="0.25">
      <c r="B4" s="44"/>
      <c r="C4" s="44"/>
      <c r="D4" s="44"/>
      <c r="E4" s="44"/>
      <c r="F4" s="44"/>
      <c r="G4" s="44"/>
      <c r="H4" s="44"/>
      <c r="I4" s="211"/>
      <c r="J4" s="212"/>
      <c r="K4" s="212"/>
      <c r="L4" s="211"/>
      <c r="M4" s="213"/>
      <c r="N4" s="213"/>
      <c r="O4" s="213"/>
      <c r="P4" s="213"/>
      <c r="Q4" s="213"/>
      <c r="R4" s="213"/>
      <c r="S4" s="211"/>
      <c r="T4" s="211"/>
      <c r="U4" s="211"/>
      <c r="V4" s="211"/>
    </row>
    <row r="5" spans="1:22" s="4" customFormat="1" ht="15.75" customHeight="1" x14ac:dyDescent="0.2">
      <c r="B5" s="24"/>
      <c r="C5" s="3001" t="s">
        <v>61</v>
      </c>
      <c r="D5" s="3001"/>
      <c r="E5" s="3001"/>
      <c r="F5" s="37"/>
      <c r="G5" s="37"/>
      <c r="H5" s="37"/>
      <c r="I5" s="214"/>
      <c r="J5" s="215"/>
      <c r="K5" s="215"/>
      <c r="L5" s="214"/>
      <c r="M5" s="110"/>
      <c r="N5" s="110"/>
      <c r="O5" s="110"/>
      <c r="P5" s="110"/>
      <c r="Q5" s="110"/>
      <c r="R5" s="110"/>
      <c r="S5" s="214"/>
      <c r="T5" s="214"/>
      <c r="U5" s="214"/>
      <c r="V5" s="214"/>
    </row>
    <row r="6" spans="1:22" s="6" customFormat="1" ht="12" thickBot="1" x14ac:dyDescent="0.25">
      <c r="B6" s="5"/>
      <c r="C6" s="5"/>
      <c r="D6" s="5"/>
      <c r="E6" s="7" t="s">
        <v>12</v>
      </c>
      <c r="F6" s="78"/>
      <c r="G6" s="216"/>
      <c r="J6" s="217"/>
      <c r="K6" s="217"/>
      <c r="M6" s="115"/>
      <c r="N6" s="115"/>
      <c r="O6" s="115"/>
      <c r="P6" s="115"/>
      <c r="Q6" s="115"/>
      <c r="R6" s="115"/>
    </row>
    <row r="7" spans="1:22" s="9" customFormat="1" ht="12.75" customHeight="1" x14ac:dyDescent="0.2">
      <c r="B7" s="3002"/>
      <c r="C7" s="3003" t="s">
        <v>0</v>
      </c>
      <c r="D7" s="3005" t="s">
        <v>1</v>
      </c>
      <c r="E7" s="3007" t="s">
        <v>62</v>
      </c>
      <c r="F7" s="124"/>
      <c r="G7" s="218"/>
      <c r="H7" s="8"/>
      <c r="I7" s="77"/>
      <c r="J7" s="217"/>
      <c r="K7" s="217"/>
      <c r="L7" s="6"/>
      <c r="M7" s="115"/>
      <c r="N7" s="115"/>
      <c r="O7" s="115"/>
      <c r="P7" s="115"/>
      <c r="Q7" s="115"/>
      <c r="R7" s="115"/>
      <c r="S7" s="6"/>
      <c r="T7" s="6"/>
      <c r="U7" s="6"/>
      <c r="V7" s="6"/>
    </row>
    <row r="8" spans="1:22" s="6" customFormat="1" ht="12.75" customHeight="1" thickBot="1" x14ac:dyDescent="0.25">
      <c r="B8" s="3002"/>
      <c r="C8" s="3004"/>
      <c r="D8" s="3006"/>
      <c r="E8" s="3008"/>
      <c r="F8" s="124"/>
      <c r="G8" s="115"/>
      <c r="J8" s="217"/>
      <c r="K8" s="217"/>
      <c r="M8" s="115"/>
      <c r="N8" s="115"/>
      <c r="O8" s="115"/>
      <c r="P8" s="115"/>
      <c r="Q8" s="115"/>
      <c r="R8" s="115"/>
    </row>
    <row r="9" spans="1:22" s="6" customFormat="1" ht="12.75" customHeight="1" thickBot="1" x14ac:dyDescent="0.25">
      <c r="B9" s="45"/>
      <c r="C9" s="36" t="s">
        <v>148</v>
      </c>
      <c r="D9" s="32" t="s">
        <v>149</v>
      </c>
      <c r="E9" s="34">
        <f>SUM(E10:E15)</f>
        <v>63449.07</v>
      </c>
      <c r="F9" s="40"/>
      <c r="G9" s="115"/>
      <c r="H9" s="219"/>
      <c r="J9" s="217"/>
      <c r="K9" s="217"/>
      <c r="M9" s="115"/>
      <c r="N9" s="115"/>
      <c r="O9" s="115"/>
      <c r="P9" s="115"/>
      <c r="Q9" s="115"/>
      <c r="R9" s="115"/>
    </row>
    <row r="10" spans="1:22" s="13" customFormat="1" ht="12.75" customHeight="1" x14ac:dyDescent="0.2">
      <c r="B10" s="43"/>
      <c r="C10" s="220" t="s">
        <v>150</v>
      </c>
      <c r="D10" s="221" t="s">
        <v>151</v>
      </c>
      <c r="E10" s="222">
        <f>F21</f>
        <v>5450</v>
      </c>
      <c r="F10" s="42"/>
      <c r="H10" s="146"/>
      <c r="J10" s="223"/>
      <c r="K10" s="224"/>
      <c r="L10" s="77"/>
      <c r="M10" s="115"/>
      <c r="N10" s="115"/>
      <c r="O10" s="115"/>
      <c r="P10" s="115"/>
      <c r="Q10" s="115"/>
      <c r="R10" s="115"/>
      <c r="S10" s="77"/>
      <c r="T10" s="77"/>
      <c r="U10" s="77"/>
      <c r="V10" s="77"/>
    </row>
    <row r="11" spans="1:22" s="13" customFormat="1" ht="12.75" customHeight="1" x14ac:dyDescent="0.2">
      <c r="B11" s="43"/>
      <c r="C11" s="46" t="s">
        <v>3</v>
      </c>
      <c r="D11" s="22" t="s">
        <v>6</v>
      </c>
      <c r="E11" s="60">
        <f>F42</f>
        <v>15199.07</v>
      </c>
      <c r="F11" s="42"/>
      <c r="H11" s="225"/>
      <c r="J11" s="223"/>
      <c r="K11" s="224"/>
      <c r="L11" s="77"/>
      <c r="M11" s="115"/>
      <c r="N11" s="115"/>
      <c r="O11" s="115"/>
      <c r="P11" s="115"/>
      <c r="Q11" s="115"/>
      <c r="R11" s="115"/>
      <c r="S11" s="77"/>
      <c r="T11" s="77"/>
      <c r="U11" s="77"/>
      <c r="V11" s="77"/>
    </row>
    <row r="12" spans="1:22" s="13" customFormat="1" ht="12.75" customHeight="1" x14ac:dyDescent="0.2">
      <c r="B12" s="43"/>
      <c r="C12" s="46" t="s">
        <v>152</v>
      </c>
      <c r="D12" s="22" t="s">
        <v>153</v>
      </c>
      <c r="E12" s="226">
        <f>F102</f>
        <v>12800</v>
      </c>
      <c r="F12" s="42"/>
      <c r="H12" s="146"/>
      <c r="J12" s="223"/>
      <c r="K12" s="224"/>
      <c r="L12" s="77"/>
      <c r="M12" s="115"/>
      <c r="N12" s="115"/>
      <c r="O12" s="115"/>
      <c r="P12" s="115"/>
      <c r="Q12" s="115"/>
      <c r="R12" s="115"/>
      <c r="S12" s="77"/>
      <c r="T12" s="77"/>
      <c r="U12" s="77"/>
      <c r="V12" s="77"/>
    </row>
    <row r="13" spans="1:22" s="13" customFormat="1" ht="12.75" customHeight="1" x14ac:dyDescent="0.2">
      <c r="B13" s="43"/>
      <c r="C13" s="47" t="s">
        <v>4</v>
      </c>
      <c r="D13" s="17" t="s">
        <v>8</v>
      </c>
      <c r="E13" s="61">
        <f>F124</f>
        <v>10000</v>
      </c>
      <c r="F13" s="123"/>
      <c r="H13" s="146"/>
      <c r="J13" s="223"/>
      <c r="K13" s="224"/>
      <c r="L13" s="77"/>
      <c r="M13" s="115"/>
      <c r="N13" s="115"/>
      <c r="O13" s="115"/>
      <c r="P13" s="115"/>
      <c r="Q13" s="115"/>
      <c r="R13" s="115"/>
      <c r="S13" s="77"/>
      <c r="T13" s="77"/>
      <c r="U13" s="77"/>
      <c r="V13" s="77"/>
    </row>
    <row r="14" spans="1:22" s="13" customFormat="1" ht="12.75" customHeight="1" x14ac:dyDescent="0.2">
      <c r="B14" s="43"/>
      <c r="C14" s="47" t="s">
        <v>154</v>
      </c>
      <c r="D14" s="17" t="s">
        <v>155</v>
      </c>
      <c r="E14" s="61">
        <f>F145</f>
        <v>5000</v>
      </c>
      <c r="F14" s="123"/>
      <c r="H14" s="146"/>
      <c r="J14" s="223"/>
      <c r="K14" s="224"/>
      <c r="L14" s="77"/>
      <c r="M14" s="115"/>
      <c r="N14" s="115"/>
      <c r="O14" s="115"/>
      <c r="P14" s="115"/>
      <c r="Q14" s="115"/>
      <c r="R14" s="115"/>
      <c r="S14" s="77"/>
      <c r="T14" s="77"/>
      <c r="U14" s="77"/>
      <c r="V14" s="77"/>
    </row>
    <row r="15" spans="1:22" s="13" customFormat="1" ht="12.75" customHeight="1" thickBot="1" x14ac:dyDescent="0.25">
      <c r="B15" s="43"/>
      <c r="C15" s="48" t="s">
        <v>156</v>
      </c>
      <c r="D15" s="49" t="s">
        <v>157</v>
      </c>
      <c r="E15" s="227">
        <f>F134</f>
        <v>15000</v>
      </c>
      <c r="F15" s="123"/>
      <c r="H15" s="146"/>
      <c r="J15" s="223"/>
      <c r="K15" s="224"/>
      <c r="L15" s="77"/>
      <c r="M15" s="115"/>
      <c r="N15" s="115"/>
      <c r="O15" s="115"/>
      <c r="P15" s="115"/>
      <c r="Q15" s="115"/>
      <c r="R15" s="115"/>
      <c r="S15" s="77"/>
      <c r="T15" s="77"/>
      <c r="U15" s="77"/>
      <c r="V15" s="77"/>
    </row>
    <row r="16" spans="1:22" s="1" customFormat="1" ht="12.75" customHeight="1" x14ac:dyDescent="0.25">
      <c r="B16" s="3"/>
      <c r="C16" s="2"/>
      <c r="D16" s="2"/>
      <c r="E16" s="2"/>
      <c r="F16" s="228"/>
      <c r="H16" s="229"/>
      <c r="I16" s="211"/>
      <c r="J16" s="212"/>
      <c r="K16" s="212"/>
      <c r="L16" s="211"/>
      <c r="M16" s="213"/>
      <c r="N16" s="213"/>
      <c r="O16" s="213"/>
      <c r="P16" s="213"/>
      <c r="Q16" s="213"/>
      <c r="R16" s="213"/>
      <c r="S16" s="211"/>
      <c r="T16" s="211"/>
      <c r="U16" s="211"/>
      <c r="V16" s="211"/>
    </row>
    <row r="17" spans="1:22" s="1" customFormat="1" ht="12.75" customHeight="1" x14ac:dyDescent="0.25">
      <c r="B17" s="3"/>
      <c r="C17" s="2"/>
      <c r="D17" s="2"/>
      <c r="E17" s="2"/>
      <c r="F17" s="228"/>
      <c r="G17" s="230"/>
      <c r="H17" s="231"/>
      <c r="I17" s="211"/>
      <c r="J17" s="212"/>
      <c r="K17" s="212"/>
      <c r="L17" s="211"/>
      <c r="M17" s="213"/>
      <c r="N17" s="213"/>
      <c r="O17" s="213"/>
      <c r="P17" s="213"/>
      <c r="Q17" s="213"/>
      <c r="R17" s="213"/>
      <c r="S17" s="211"/>
      <c r="T17" s="211"/>
      <c r="U17" s="211"/>
      <c r="V17" s="211"/>
    </row>
    <row r="18" spans="1:22" s="4" customFormat="1" ht="18.75" customHeight="1" x14ac:dyDescent="0.2">
      <c r="B18" s="51" t="s">
        <v>158</v>
      </c>
      <c r="C18" s="51"/>
      <c r="D18" s="51"/>
      <c r="E18" s="51"/>
      <c r="F18" s="51"/>
      <c r="G18" s="51"/>
      <c r="H18" s="37"/>
      <c r="I18" s="214"/>
      <c r="J18" s="215"/>
      <c r="K18" s="215"/>
      <c r="L18" s="214"/>
      <c r="M18" s="110"/>
      <c r="N18" s="110"/>
      <c r="O18" s="110"/>
      <c r="P18" s="110"/>
      <c r="Q18" s="110"/>
      <c r="R18" s="110"/>
      <c r="S18" s="214"/>
      <c r="T18" s="214"/>
      <c r="U18" s="214"/>
      <c r="V18" s="214"/>
    </row>
    <row r="19" spans="1:22" s="6" customFormat="1" ht="12" thickBot="1" x14ac:dyDescent="0.25">
      <c r="B19" s="5"/>
      <c r="C19" s="5"/>
      <c r="D19" s="5"/>
      <c r="E19" s="7"/>
      <c r="F19" s="7"/>
      <c r="G19" s="7" t="s">
        <v>12</v>
      </c>
      <c r="H19" s="10"/>
      <c r="J19" s="217"/>
      <c r="K19" s="217"/>
      <c r="M19" s="115"/>
      <c r="N19" s="115"/>
      <c r="O19" s="115"/>
      <c r="P19" s="115"/>
      <c r="Q19" s="115"/>
      <c r="R19" s="115"/>
    </row>
    <row r="20" spans="1:22" s="9" customFormat="1" ht="32.25" customHeight="1" thickBot="1" x14ac:dyDescent="0.25">
      <c r="A20" s="200" t="s">
        <v>60</v>
      </c>
      <c r="B20" s="201" t="s">
        <v>16</v>
      </c>
      <c r="C20" s="204" t="s">
        <v>159</v>
      </c>
      <c r="D20" s="199" t="s">
        <v>160</v>
      </c>
      <c r="E20" s="197" t="s">
        <v>142</v>
      </c>
      <c r="F20" s="198" t="s">
        <v>59</v>
      </c>
      <c r="G20" s="448" t="s">
        <v>22</v>
      </c>
      <c r="H20" s="77"/>
      <c r="I20" s="217"/>
      <c r="J20" s="217"/>
      <c r="K20" s="6"/>
      <c r="L20" s="115"/>
      <c r="M20" s="115"/>
      <c r="N20" s="115"/>
      <c r="O20" s="115"/>
      <c r="P20" s="115"/>
      <c r="Q20" s="115"/>
      <c r="R20" s="6"/>
      <c r="S20" s="6"/>
      <c r="T20" s="6"/>
      <c r="U20" s="6"/>
    </row>
    <row r="21" spans="1:22" s="6" customFormat="1" ht="12.75" customHeight="1" thickBot="1" x14ac:dyDescent="0.25">
      <c r="A21" s="34">
        <f>A22+A28</f>
        <v>5200</v>
      </c>
      <c r="B21" s="232" t="s">
        <v>17</v>
      </c>
      <c r="C21" s="39" t="s">
        <v>15</v>
      </c>
      <c r="D21" s="32" t="s">
        <v>19</v>
      </c>
      <c r="E21" s="207">
        <f>E22+E28</f>
        <v>5450</v>
      </c>
      <c r="F21" s="34">
        <v>5450</v>
      </c>
      <c r="G21" s="233" t="s">
        <v>14</v>
      </c>
      <c r="H21" s="217"/>
      <c r="I21" s="217"/>
      <c r="J21" s="217"/>
      <c r="L21" s="115"/>
      <c r="M21" s="115"/>
      <c r="N21" s="115"/>
      <c r="O21" s="115"/>
      <c r="P21" s="115"/>
      <c r="Q21" s="115"/>
    </row>
    <row r="22" spans="1:22" s="6" customFormat="1" ht="12.75" customHeight="1" x14ac:dyDescent="0.2">
      <c r="A22" s="234">
        <f>SUM(A23:A26)</f>
        <v>3480</v>
      </c>
      <c r="B22" s="235" t="s">
        <v>18</v>
      </c>
      <c r="C22" s="236" t="s">
        <v>14</v>
      </c>
      <c r="D22" s="237" t="s">
        <v>161</v>
      </c>
      <c r="E22" s="238">
        <f>SUM(E23:E27)</f>
        <v>3780</v>
      </c>
      <c r="F22" s="239">
        <f>SUM(F23:F27)</f>
        <v>3780</v>
      </c>
      <c r="G22" s="240" t="s">
        <v>14</v>
      </c>
      <c r="H22" s="217"/>
      <c r="I22" s="217"/>
      <c r="J22" s="217"/>
      <c r="L22" s="115"/>
      <c r="M22" s="115"/>
      <c r="N22" s="115"/>
      <c r="O22" s="115"/>
      <c r="P22" s="115"/>
      <c r="Q22" s="115"/>
    </row>
    <row r="23" spans="1:22" s="13" customFormat="1" ht="12.75" customHeight="1" x14ac:dyDescent="0.2">
      <c r="A23" s="241">
        <v>400</v>
      </c>
      <c r="B23" s="242" t="s">
        <v>18</v>
      </c>
      <c r="C23" s="243" t="s">
        <v>162</v>
      </c>
      <c r="D23" s="244" t="s">
        <v>163</v>
      </c>
      <c r="E23" s="245">
        <v>400</v>
      </c>
      <c r="F23" s="246">
        <v>400</v>
      </c>
      <c r="G23" s="247"/>
      <c r="H23" s="248"/>
      <c r="I23" s="248"/>
      <c r="J23" s="248"/>
      <c r="K23" s="77"/>
      <c r="L23" s="115"/>
      <c r="M23" s="115"/>
      <c r="N23" s="115"/>
      <c r="O23" s="115"/>
      <c r="P23" s="115"/>
      <c r="Q23" s="115"/>
      <c r="R23" s="77"/>
      <c r="S23" s="77"/>
      <c r="T23" s="77"/>
      <c r="U23" s="77"/>
    </row>
    <row r="24" spans="1:22" s="13" customFormat="1" ht="12.75" customHeight="1" x14ac:dyDescent="0.2">
      <c r="A24" s="249">
        <v>1600</v>
      </c>
      <c r="B24" s="250" t="s">
        <v>18</v>
      </c>
      <c r="C24" s="251" t="s">
        <v>162</v>
      </c>
      <c r="D24" s="252" t="s">
        <v>164</v>
      </c>
      <c r="E24" s="253">
        <v>1600</v>
      </c>
      <c r="F24" s="226">
        <v>1600</v>
      </c>
      <c r="G24" s="254"/>
      <c r="H24" s="248"/>
      <c r="I24" s="248"/>
      <c r="J24" s="248"/>
      <c r="K24" s="77"/>
      <c r="L24" s="115"/>
      <c r="M24" s="115"/>
      <c r="N24" s="115"/>
      <c r="O24" s="115"/>
      <c r="P24" s="115"/>
      <c r="Q24" s="115"/>
      <c r="R24" s="77"/>
      <c r="S24" s="77"/>
      <c r="T24" s="77"/>
      <c r="U24" s="77"/>
    </row>
    <row r="25" spans="1:22" s="13" customFormat="1" ht="12.75" customHeight="1" x14ac:dyDescent="0.2">
      <c r="A25" s="249">
        <v>1080</v>
      </c>
      <c r="B25" s="242" t="s">
        <v>18</v>
      </c>
      <c r="C25" s="243" t="s">
        <v>162</v>
      </c>
      <c r="D25" s="244" t="s">
        <v>165</v>
      </c>
      <c r="E25" s="253">
        <v>1080</v>
      </c>
      <c r="F25" s="226">
        <v>1080</v>
      </c>
      <c r="G25" s="247"/>
      <c r="H25" s="77"/>
      <c r="I25" s="248"/>
      <c r="J25" s="248"/>
      <c r="K25" s="77"/>
      <c r="L25" s="115"/>
      <c r="M25" s="115"/>
      <c r="N25" s="115"/>
      <c r="O25" s="115"/>
      <c r="P25" s="115"/>
      <c r="Q25" s="115"/>
      <c r="R25" s="77"/>
      <c r="S25" s="77"/>
      <c r="T25" s="77"/>
      <c r="U25" s="77"/>
    </row>
    <row r="26" spans="1:22" s="13" customFormat="1" ht="12.75" customHeight="1" x14ac:dyDescent="0.2">
      <c r="A26" s="255">
        <f>178+222</f>
        <v>400</v>
      </c>
      <c r="B26" s="250" t="s">
        <v>18</v>
      </c>
      <c r="C26" s="251" t="s">
        <v>162</v>
      </c>
      <c r="D26" s="252" t="s">
        <v>166</v>
      </c>
      <c r="E26" s="256">
        <f>178+222</f>
        <v>400</v>
      </c>
      <c r="F26" s="60">
        <v>400</v>
      </c>
      <c r="G26" s="254"/>
      <c r="H26" s="77"/>
      <c r="I26" s="248"/>
      <c r="J26" s="248"/>
      <c r="K26" s="77"/>
      <c r="L26" s="115"/>
      <c r="M26" s="115"/>
      <c r="N26" s="115"/>
      <c r="O26" s="115"/>
      <c r="P26" s="115"/>
      <c r="Q26" s="115"/>
      <c r="R26" s="77"/>
      <c r="S26" s="77"/>
      <c r="T26" s="77"/>
      <c r="U26" s="77"/>
    </row>
    <row r="27" spans="1:22" s="13" customFormat="1" ht="12.75" customHeight="1" x14ac:dyDescent="0.2">
      <c r="A27" s="249">
        <v>300</v>
      </c>
      <c r="B27" s="250" t="s">
        <v>18</v>
      </c>
      <c r="C27" s="251" t="s">
        <v>162</v>
      </c>
      <c r="D27" s="252" t="s">
        <v>167</v>
      </c>
      <c r="E27" s="253">
        <v>300</v>
      </c>
      <c r="F27" s="226">
        <v>300</v>
      </c>
      <c r="G27" s="254"/>
      <c r="H27" s="257"/>
      <c r="I27" s="248"/>
      <c r="J27" s="248"/>
      <c r="K27" s="77"/>
      <c r="L27" s="115"/>
      <c r="M27" s="115"/>
      <c r="N27" s="115"/>
      <c r="O27" s="115"/>
      <c r="P27" s="115"/>
      <c r="Q27" s="115"/>
      <c r="R27" s="77"/>
      <c r="S27" s="77"/>
      <c r="T27" s="77"/>
      <c r="U27" s="77"/>
    </row>
    <row r="28" spans="1:22" s="13" customFormat="1" ht="12.75" customHeight="1" x14ac:dyDescent="0.2">
      <c r="A28" s="258">
        <f>SUM(A29:A37)</f>
        <v>1720</v>
      </c>
      <c r="B28" s="259" t="s">
        <v>18</v>
      </c>
      <c r="C28" s="251" t="s">
        <v>14</v>
      </c>
      <c r="D28" s="260" t="s">
        <v>168</v>
      </c>
      <c r="E28" s="261">
        <f>SUM(E29:E37)</f>
        <v>1670</v>
      </c>
      <c r="F28" s="61">
        <f>SUM(F29:F37)</f>
        <v>1670</v>
      </c>
      <c r="G28" s="262" t="s">
        <v>14</v>
      </c>
      <c r="H28" s="257"/>
      <c r="I28" s="248"/>
      <c r="J28" s="76"/>
      <c r="K28" s="115"/>
      <c r="L28" s="115"/>
      <c r="M28" s="115"/>
      <c r="N28" s="115"/>
      <c r="O28" s="115"/>
      <c r="P28" s="115"/>
      <c r="Q28" s="115"/>
      <c r="R28" s="77"/>
      <c r="S28" s="77"/>
      <c r="T28" s="77"/>
      <c r="U28" s="77"/>
    </row>
    <row r="29" spans="1:22" s="266" customFormat="1" ht="12.75" customHeight="1" x14ac:dyDescent="0.2">
      <c r="A29" s="249">
        <v>250</v>
      </c>
      <c r="B29" s="242" t="s">
        <v>169</v>
      </c>
      <c r="C29" s="243" t="s">
        <v>162</v>
      </c>
      <c r="D29" s="244" t="s">
        <v>170</v>
      </c>
      <c r="E29" s="263">
        <v>250</v>
      </c>
      <c r="F29" s="264">
        <v>250</v>
      </c>
      <c r="G29" s="247"/>
      <c r="H29" s="248"/>
      <c r="I29" s="248"/>
      <c r="J29" s="265"/>
      <c r="K29" s="115"/>
      <c r="L29" s="115"/>
      <c r="M29" s="115"/>
      <c r="N29" s="115"/>
      <c r="O29" s="115"/>
      <c r="P29" s="115"/>
      <c r="Q29" s="115"/>
      <c r="R29" s="77"/>
      <c r="S29" s="77"/>
      <c r="T29" s="77"/>
      <c r="U29" s="77"/>
    </row>
    <row r="30" spans="1:22" s="13" customFormat="1" ht="12.75" customHeight="1" x14ac:dyDescent="0.2">
      <c r="A30" s="241">
        <v>550</v>
      </c>
      <c r="B30" s="250" t="s">
        <v>169</v>
      </c>
      <c r="C30" s="251" t="s">
        <v>171</v>
      </c>
      <c r="D30" s="252" t="s">
        <v>172</v>
      </c>
      <c r="E30" s="263">
        <v>550</v>
      </c>
      <c r="F30" s="264">
        <v>550</v>
      </c>
      <c r="G30" s="254"/>
      <c r="H30" s="248"/>
      <c r="I30" s="248"/>
      <c r="J30" s="265"/>
      <c r="K30" s="115"/>
      <c r="L30" s="115"/>
      <c r="M30" s="115"/>
      <c r="N30" s="115"/>
      <c r="O30" s="115"/>
      <c r="P30" s="115"/>
      <c r="Q30" s="115"/>
      <c r="R30" s="77"/>
      <c r="S30" s="77"/>
      <c r="T30" s="77"/>
      <c r="U30" s="77"/>
    </row>
    <row r="31" spans="1:22" s="266" customFormat="1" ht="12.75" customHeight="1" x14ac:dyDescent="0.2">
      <c r="A31" s="267">
        <v>100</v>
      </c>
      <c r="B31" s="268" t="s">
        <v>169</v>
      </c>
      <c r="C31" s="269" t="s">
        <v>173</v>
      </c>
      <c r="D31" s="270" t="s">
        <v>174</v>
      </c>
      <c r="E31" s="263">
        <v>100</v>
      </c>
      <c r="F31" s="264">
        <v>100</v>
      </c>
      <c r="G31" s="271"/>
      <c r="H31" s="77"/>
      <c r="I31" s="248"/>
      <c r="J31" s="265"/>
      <c r="K31" s="115"/>
      <c r="L31" s="115"/>
      <c r="M31" s="115"/>
      <c r="N31" s="115"/>
      <c r="O31" s="115"/>
      <c r="P31" s="115"/>
      <c r="Q31" s="115"/>
      <c r="R31" s="77"/>
      <c r="S31" s="77"/>
      <c r="T31" s="77"/>
      <c r="U31" s="77"/>
    </row>
    <row r="32" spans="1:22" s="266" customFormat="1" ht="12.75" customHeight="1" x14ac:dyDescent="0.2">
      <c r="A32" s="267">
        <v>250</v>
      </c>
      <c r="B32" s="268" t="s">
        <v>169</v>
      </c>
      <c r="C32" s="269" t="s">
        <v>175</v>
      </c>
      <c r="D32" s="270" t="s">
        <v>176</v>
      </c>
      <c r="E32" s="263">
        <v>250</v>
      </c>
      <c r="F32" s="264">
        <v>250</v>
      </c>
      <c r="G32" s="271"/>
      <c r="H32" s="248"/>
      <c r="I32" s="248"/>
      <c r="J32" s="265"/>
      <c r="K32" s="115"/>
      <c r="L32" s="115"/>
      <c r="M32" s="115"/>
      <c r="N32" s="115"/>
      <c r="O32" s="115"/>
      <c r="P32" s="115"/>
      <c r="Q32" s="115"/>
      <c r="R32" s="77"/>
      <c r="S32" s="77"/>
      <c r="T32" s="77"/>
      <c r="U32" s="77"/>
    </row>
    <row r="33" spans="1:22" s="266" customFormat="1" ht="12.75" customHeight="1" x14ac:dyDescent="0.2">
      <c r="A33" s="267">
        <v>220</v>
      </c>
      <c r="B33" s="268" t="s">
        <v>169</v>
      </c>
      <c r="C33" s="269" t="s">
        <v>177</v>
      </c>
      <c r="D33" s="270" t="s">
        <v>178</v>
      </c>
      <c r="E33" s="263">
        <v>220</v>
      </c>
      <c r="F33" s="264">
        <v>220</v>
      </c>
      <c r="G33" s="271"/>
      <c r="H33" s="77"/>
      <c r="I33" s="248"/>
      <c r="J33" s="265"/>
      <c r="K33" s="115"/>
      <c r="L33" s="115"/>
      <c r="M33" s="115"/>
      <c r="N33" s="115"/>
      <c r="O33" s="115"/>
      <c r="P33" s="115"/>
      <c r="Q33" s="115"/>
      <c r="R33" s="77"/>
      <c r="S33" s="77"/>
      <c r="T33" s="77"/>
      <c r="U33" s="77"/>
    </row>
    <row r="34" spans="1:22" s="266" customFormat="1" ht="12.75" customHeight="1" x14ac:dyDescent="0.2">
      <c r="A34" s="267">
        <v>150</v>
      </c>
      <c r="B34" s="268" t="s">
        <v>169</v>
      </c>
      <c r="C34" s="269" t="s">
        <v>179</v>
      </c>
      <c r="D34" s="270" t="s">
        <v>180</v>
      </c>
      <c r="E34" s="263">
        <v>100</v>
      </c>
      <c r="F34" s="264">
        <v>100</v>
      </c>
      <c r="G34" s="271"/>
      <c r="H34" s="77"/>
      <c r="I34" s="248"/>
      <c r="J34" s="265"/>
      <c r="K34" s="115"/>
      <c r="L34" s="115"/>
      <c r="M34" s="115"/>
      <c r="N34" s="115"/>
      <c r="O34" s="115"/>
      <c r="P34" s="115"/>
      <c r="Q34" s="115"/>
      <c r="R34" s="77"/>
      <c r="S34" s="77"/>
      <c r="T34" s="77"/>
      <c r="U34" s="77"/>
    </row>
    <row r="35" spans="1:22" s="266" customFormat="1" ht="12.75" customHeight="1" x14ac:dyDescent="0.2">
      <c r="A35" s="267">
        <v>30</v>
      </c>
      <c r="B35" s="268" t="s">
        <v>169</v>
      </c>
      <c r="C35" s="269" t="s">
        <v>181</v>
      </c>
      <c r="D35" s="270" t="s">
        <v>182</v>
      </c>
      <c r="E35" s="263">
        <v>30</v>
      </c>
      <c r="F35" s="264">
        <v>30</v>
      </c>
      <c r="G35" s="271"/>
      <c r="H35" s="77"/>
      <c r="I35" s="248"/>
      <c r="J35" s="265"/>
      <c r="K35" s="115"/>
      <c r="L35" s="115"/>
      <c r="M35" s="115"/>
      <c r="N35" s="115"/>
      <c r="O35" s="115"/>
      <c r="P35" s="115"/>
      <c r="Q35" s="115"/>
      <c r="R35" s="77"/>
      <c r="S35" s="77"/>
      <c r="T35" s="77"/>
      <c r="U35" s="77"/>
    </row>
    <row r="36" spans="1:22" s="266" customFormat="1" ht="12.75" customHeight="1" x14ac:dyDescent="0.2">
      <c r="A36" s="272">
        <v>50</v>
      </c>
      <c r="B36" s="273" t="s">
        <v>169</v>
      </c>
      <c r="C36" s="274" t="s">
        <v>183</v>
      </c>
      <c r="D36" s="275" t="s">
        <v>184</v>
      </c>
      <c r="E36" s="263">
        <v>50</v>
      </c>
      <c r="F36" s="264">
        <v>50</v>
      </c>
      <c r="G36" s="276"/>
      <c r="H36" s="77"/>
      <c r="I36" s="248"/>
      <c r="J36" s="265"/>
      <c r="K36" s="115"/>
      <c r="L36" s="115"/>
      <c r="M36" s="115"/>
      <c r="N36" s="115"/>
      <c r="O36" s="115"/>
      <c r="P36" s="115"/>
      <c r="Q36" s="115"/>
      <c r="R36" s="77"/>
      <c r="S36" s="77"/>
      <c r="T36" s="77"/>
      <c r="U36" s="77"/>
    </row>
    <row r="37" spans="1:22" s="266" customFormat="1" ht="12.75" customHeight="1" thickBot="1" x14ac:dyDescent="0.25">
      <c r="A37" s="277">
        <v>120</v>
      </c>
      <c r="B37" s="278" t="s">
        <v>169</v>
      </c>
      <c r="C37" s="279" t="s">
        <v>185</v>
      </c>
      <c r="D37" s="280" t="s">
        <v>186</v>
      </c>
      <c r="E37" s="281">
        <v>120</v>
      </c>
      <c r="F37" s="282">
        <v>120</v>
      </c>
      <c r="G37" s="283"/>
      <c r="H37" s="77"/>
      <c r="I37" s="248"/>
      <c r="J37" s="265"/>
      <c r="K37" s="115"/>
      <c r="L37" s="115"/>
      <c r="M37" s="115"/>
      <c r="N37" s="115"/>
      <c r="O37" s="115"/>
      <c r="P37" s="115"/>
      <c r="Q37" s="115"/>
      <c r="R37" s="77"/>
      <c r="S37" s="77"/>
      <c r="T37" s="77"/>
      <c r="U37" s="77"/>
    </row>
    <row r="38" spans="1:22" s="284" customFormat="1" ht="12.75" customHeight="1" x14ac:dyDescent="0.2">
      <c r="B38" s="285"/>
      <c r="C38" s="285"/>
      <c r="D38" s="285"/>
      <c r="E38" s="285"/>
      <c r="F38" s="285"/>
      <c r="G38" s="285"/>
      <c r="H38" s="285"/>
      <c r="I38" s="286"/>
      <c r="J38" s="287"/>
      <c r="K38" s="265"/>
      <c r="L38" s="288"/>
      <c r="M38" s="288"/>
      <c r="N38" s="288"/>
      <c r="O38" s="288"/>
      <c r="P38" s="288"/>
      <c r="Q38" s="288"/>
      <c r="R38" s="288"/>
      <c r="S38" s="286"/>
      <c r="T38" s="286"/>
      <c r="U38" s="286"/>
      <c r="V38" s="286"/>
    </row>
    <row r="39" spans="1:22" s="4" customFormat="1" ht="18.75" customHeight="1" x14ac:dyDescent="0.2">
      <c r="B39" s="51" t="s">
        <v>187</v>
      </c>
      <c r="C39" s="51"/>
      <c r="D39" s="51"/>
      <c r="E39" s="51"/>
      <c r="F39" s="51"/>
      <c r="G39" s="51"/>
      <c r="H39" s="24"/>
      <c r="I39" s="214"/>
      <c r="J39" s="215"/>
      <c r="K39" s="289"/>
      <c r="L39" s="62"/>
      <c r="M39" s="110"/>
      <c r="N39" s="110"/>
      <c r="O39" s="110"/>
      <c r="P39" s="110"/>
      <c r="Q39" s="110"/>
      <c r="R39" s="110"/>
      <c r="S39" s="214"/>
      <c r="T39" s="214"/>
      <c r="U39" s="214"/>
      <c r="V39" s="214"/>
    </row>
    <row r="40" spans="1:22" s="6" customFormat="1" ht="12" thickBot="1" x14ac:dyDescent="0.25">
      <c r="B40" s="5"/>
      <c r="C40" s="5"/>
      <c r="D40" s="5"/>
      <c r="E40" s="23"/>
      <c r="F40" s="23"/>
      <c r="G40" s="78" t="s">
        <v>12</v>
      </c>
      <c r="H40" s="29"/>
      <c r="J40" s="217"/>
      <c r="K40" s="290"/>
      <c r="L40" s="291"/>
      <c r="M40" s="115"/>
      <c r="N40" s="115"/>
      <c r="O40" s="115"/>
      <c r="P40" s="115"/>
      <c r="Q40" s="115"/>
      <c r="R40" s="115"/>
    </row>
    <row r="41" spans="1:22" s="9" customFormat="1" ht="18.75" thickBot="1" x14ac:dyDescent="0.25">
      <c r="A41" s="2742" t="s">
        <v>60</v>
      </c>
      <c r="B41" s="201" t="s">
        <v>16</v>
      </c>
      <c r="C41" s="204" t="s">
        <v>188</v>
      </c>
      <c r="D41" s="194" t="s">
        <v>20</v>
      </c>
      <c r="E41" s="2743" t="s">
        <v>142</v>
      </c>
      <c r="F41" s="2741" t="s">
        <v>59</v>
      </c>
      <c r="G41" s="193" t="s">
        <v>22</v>
      </c>
      <c r="H41" s="77"/>
      <c r="I41" s="217"/>
      <c r="J41" s="217"/>
      <c r="K41" s="6"/>
      <c r="L41" s="115"/>
      <c r="M41" s="115"/>
      <c r="N41" s="115"/>
      <c r="O41" s="115"/>
      <c r="P41" s="115"/>
      <c r="Q41" s="115"/>
      <c r="R41" s="6"/>
      <c r="S41" s="6"/>
      <c r="T41" s="6"/>
      <c r="U41" s="6"/>
    </row>
    <row r="42" spans="1:22" s="6" customFormat="1" ht="12.75" customHeight="1" thickBot="1" x14ac:dyDescent="0.25">
      <c r="A42" s="34">
        <f>+A43+A56</f>
        <v>13228.7</v>
      </c>
      <c r="B42" s="292" t="s">
        <v>17</v>
      </c>
      <c r="C42" s="293" t="s">
        <v>15</v>
      </c>
      <c r="D42" s="32" t="s">
        <v>19</v>
      </c>
      <c r="E42" s="34">
        <f>+E43+E56</f>
        <v>15199.07</v>
      </c>
      <c r="F42" s="34">
        <v>15199.07</v>
      </c>
      <c r="G42" s="294" t="s">
        <v>14</v>
      </c>
      <c r="I42" s="248"/>
      <c r="J42" s="217"/>
      <c r="L42" s="115"/>
      <c r="M42" s="115"/>
      <c r="N42" s="115"/>
      <c r="O42" s="115"/>
      <c r="P42" s="115"/>
      <c r="Q42" s="115"/>
    </row>
    <row r="43" spans="1:22" s="266" customFormat="1" ht="12.75" customHeight="1" x14ac:dyDescent="0.2">
      <c r="A43" s="295">
        <f>SUM(A44:A55)</f>
        <v>1505</v>
      </c>
      <c r="B43" s="296" t="s">
        <v>18</v>
      </c>
      <c r="C43" s="297" t="s">
        <v>14</v>
      </c>
      <c r="D43" s="298" t="s">
        <v>189</v>
      </c>
      <c r="E43" s="299">
        <f>SUM(E44:E55)</f>
        <v>1570</v>
      </c>
      <c r="F43" s="300">
        <f>SUM(F44:F55)</f>
        <v>1570</v>
      </c>
      <c r="G43" s="301"/>
      <c r="H43" s="77"/>
      <c r="I43" s="248"/>
      <c r="J43" s="248"/>
      <c r="K43" s="77"/>
      <c r="L43" s="115"/>
      <c r="M43" s="115"/>
      <c r="N43" s="115"/>
      <c r="O43" s="115"/>
      <c r="P43" s="115"/>
      <c r="Q43" s="115"/>
      <c r="R43" s="77"/>
      <c r="S43" s="77"/>
      <c r="T43" s="77"/>
      <c r="U43" s="77"/>
    </row>
    <row r="44" spans="1:22" s="266" customFormat="1" ht="12.75" customHeight="1" x14ac:dyDescent="0.2">
      <c r="A44" s="302">
        <v>115</v>
      </c>
      <c r="B44" s="303" t="s">
        <v>169</v>
      </c>
      <c r="C44" s="304" t="s">
        <v>190</v>
      </c>
      <c r="D44" s="305" t="s">
        <v>191</v>
      </c>
      <c r="E44" s="306">
        <v>150</v>
      </c>
      <c r="F44" s="307">
        <v>150</v>
      </c>
      <c r="G44" s="27"/>
      <c r="H44" s="248"/>
      <c r="I44" s="248"/>
      <c r="J44" s="248"/>
      <c r="K44" s="77"/>
      <c r="L44" s="115"/>
      <c r="M44" s="115"/>
      <c r="N44" s="115"/>
      <c r="O44" s="115"/>
      <c r="P44" s="115"/>
      <c r="Q44" s="115"/>
      <c r="R44" s="77"/>
      <c r="S44" s="77"/>
      <c r="T44" s="77"/>
      <c r="U44" s="77"/>
    </row>
    <row r="45" spans="1:22" s="266" customFormat="1" ht="12.75" customHeight="1" x14ac:dyDescent="0.2">
      <c r="A45" s="302">
        <v>140</v>
      </c>
      <c r="B45" s="303" t="s">
        <v>169</v>
      </c>
      <c r="C45" s="304" t="s">
        <v>192</v>
      </c>
      <c r="D45" s="305" t="s">
        <v>193</v>
      </c>
      <c r="E45" s="306">
        <v>100</v>
      </c>
      <c r="F45" s="307">
        <v>100</v>
      </c>
      <c r="G45" s="27"/>
      <c r="H45" s="77"/>
      <c r="I45" s="248"/>
      <c r="J45" s="248"/>
      <c r="K45" s="77"/>
      <c r="L45" s="115"/>
      <c r="M45" s="115"/>
      <c r="N45" s="115"/>
      <c r="O45" s="115"/>
      <c r="P45" s="115"/>
      <c r="Q45" s="115"/>
      <c r="R45" s="77"/>
      <c r="S45" s="77"/>
      <c r="T45" s="77"/>
      <c r="U45" s="77"/>
    </row>
    <row r="46" spans="1:22" s="266" customFormat="1" ht="12.75" customHeight="1" x14ac:dyDescent="0.2">
      <c r="A46" s="302">
        <v>200</v>
      </c>
      <c r="B46" s="303" t="s">
        <v>169</v>
      </c>
      <c r="C46" s="304" t="s">
        <v>194</v>
      </c>
      <c r="D46" s="305" t="s">
        <v>195</v>
      </c>
      <c r="E46" s="306">
        <v>200</v>
      </c>
      <c r="F46" s="307">
        <v>200</v>
      </c>
      <c r="G46" s="27"/>
      <c r="H46" s="77"/>
      <c r="I46" s="248"/>
      <c r="J46" s="248"/>
      <c r="K46" s="77"/>
      <c r="L46" s="115"/>
      <c r="M46" s="115"/>
      <c r="N46" s="115"/>
      <c r="O46" s="115"/>
      <c r="P46" s="115"/>
      <c r="Q46" s="115"/>
      <c r="R46" s="77"/>
      <c r="S46" s="77"/>
      <c r="T46" s="77"/>
      <c r="U46" s="77"/>
    </row>
    <row r="47" spans="1:22" s="266" customFormat="1" ht="12.75" customHeight="1" x14ac:dyDescent="0.2">
      <c r="A47" s="302">
        <v>120</v>
      </c>
      <c r="B47" s="303" t="s">
        <v>169</v>
      </c>
      <c r="C47" s="304" t="s">
        <v>196</v>
      </c>
      <c r="D47" s="305" t="s">
        <v>197</v>
      </c>
      <c r="E47" s="306">
        <v>120</v>
      </c>
      <c r="F47" s="307">
        <v>120</v>
      </c>
      <c r="G47" s="27"/>
      <c r="H47" s="77"/>
      <c r="I47" s="248"/>
      <c r="J47" s="248"/>
      <c r="K47" s="77"/>
      <c r="L47" s="115"/>
      <c r="M47" s="115"/>
      <c r="N47" s="115"/>
      <c r="O47" s="115"/>
      <c r="P47" s="115"/>
      <c r="Q47" s="115"/>
      <c r="R47" s="77"/>
      <c r="S47" s="77"/>
      <c r="T47" s="77"/>
      <c r="U47" s="77"/>
    </row>
    <row r="48" spans="1:22" s="13" customFormat="1" ht="12.75" customHeight="1" x14ac:dyDescent="0.2">
      <c r="A48" s="302">
        <v>10</v>
      </c>
      <c r="B48" s="303" t="s">
        <v>169</v>
      </c>
      <c r="C48" s="304" t="s">
        <v>198</v>
      </c>
      <c r="D48" s="305" t="s">
        <v>199</v>
      </c>
      <c r="E48" s="306">
        <v>10</v>
      </c>
      <c r="F48" s="307">
        <v>10</v>
      </c>
      <c r="G48" s="27"/>
      <c r="H48" s="77"/>
      <c r="I48" s="248"/>
      <c r="J48" s="248"/>
      <c r="K48" s="77"/>
      <c r="L48" s="115"/>
      <c r="M48" s="115"/>
      <c r="N48" s="115"/>
      <c r="O48" s="115"/>
      <c r="P48" s="115"/>
      <c r="Q48" s="115"/>
      <c r="R48" s="77"/>
      <c r="S48" s="77"/>
      <c r="T48" s="77"/>
      <c r="U48" s="77"/>
    </row>
    <row r="49" spans="1:18" s="6" customFormat="1" ht="12.75" customHeight="1" x14ac:dyDescent="0.2">
      <c r="A49" s="302">
        <v>150</v>
      </c>
      <c r="B49" s="303" t="s">
        <v>169</v>
      </c>
      <c r="C49" s="304" t="s">
        <v>200</v>
      </c>
      <c r="D49" s="305" t="s">
        <v>201</v>
      </c>
      <c r="E49" s="306">
        <v>100</v>
      </c>
      <c r="F49" s="307">
        <v>100</v>
      </c>
      <c r="G49" s="27"/>
      <c r="I49" s="217"/>
      <c r="J49" s="217"/>
      <c r="L49" s="115"/>
      <c r="M49" s="115"/>
      <c r="N49" s="115"/>
      <c r="O49" s="115"/>
      <c r="P49" s="115"/>
      <c r="Q49" s="115"/>
    </row>
    <row r="50" spans="1:18" ht="12.75" customHeight="1" x14ac:dyDescent="0.2">
      <c r="A50" s="302">
        <v>470</v>
      </c>
      <c r="B50" s="303" t="s">
        <v>169</v>
      </c>
      <c r="C50" s="304" t="s">
        <v>202</v>
      </c>
      <c r="D50" s="305" t="s">
        <v>203</v>
      </c>
      <c r="E50" s="306">
        <v>470</v>
      </c>
      <c r="F50" s="307">
        <v>470</v>
      </c>
      <c r="G50" s="27"/>
      <c r="H50" s="11"/>
      <c r="I50" s="181"/>
      <c r="K50" s="11"/>
      <c r="L50" s="72"/>
      <c r="R50" s="11"/>
    </row>
    <row r="51" spans="1:18" ht="12.75" customHeight="1" x14ac:dyDescent="0.2">
      <c r="A51" s="302">
        <v>140</v>
      </c>
      <c r="B51" s="303" t="s">
        <v>169</v>
      </c>
      <c r="C51" s="304" t="s">
        <v>204</v>
      </c>
      <c r="D51" s="305" t="s">
        <v>205</v>
      </c>
      <c r="E51" s="306">
        <v>100</v>
      </c>
      <c r="F51" s="307">
        <v>100</v>
      </c>
      <c r="G51" s="27"/>
      <c r="H51" s="11"/>
      <c r="I51" s="181"/>
      <c r="K51" s="11"/>
      <c r="L51" s="72"/>
      <c r="R51" s="11"/>
    </row>
    <row r="52" spans="1:18" ht="12.75" customHeight="1" x14ac:dyDescent="0.2">
      <c r="A52" s="302">
        <v>20</v>
      </c>
      <c r="B52" s="308" t="s">
        <v>169</v>
      </c>
      <c r="C52" s="309" t="s">
        <v>206</v>
      </c>
      <c r="D52" s="305" t="s">
        <v>207</v>
      </c>
      <c r="E52" s="306">
        <v>20</v>
      </c>
      <c r="F52" s="307">
        <v>20</v>
      </c>
      <c r="G52" s="27"/>
      <c r="H52" s="11"/>
      <c r="I52" s="181"/>
      <c r="K52" s="11"/>
      <c r="L52" s="72"/>
      <c r="R52" s="11"/>
    </row>
    <row r="53" spans="1:18" ht="12.75" customHeight="1" x14ac:dyDescent="0.2">
      <c r="A53" s="302">
        <v>0</v>
      </c>
      <c r="B53" s="303" t="s">
        <v>169</v>
      </c>
      <c r="C53" s="304" t="s">
        <v>208</v>
      </c>
      <c r="D53" s="305" t="s">
        <v>209</v>
      </c>
      <c r="E53" s="306">
        <v>0</v>
      </c>
      <c r="F53" s="307">
        <v>0</v>
      </c>
      <c r="G53" s="26"/>
      <c r="H53" s="11"/>
      <c r="I53" s="181"/>
      <c r="K53" s="11"/>
      <c r="L53" s="84"/>
      <c r="M53" s="310"/>
      <c r="N53" s="310"/>
      <c r="O53" s="310"/>
      <c r="R53" s="11"/>
    </row>
    <row r="54" spans="1:18" s="6" customFormat="1" ht="22.5" x14ac:dyDescent="0.2">
      <c r="A54" s="311">
        <v>30</v>
      </c>
      <c r="B54" s="312" t="s">
        <v>169</v>
      </c>
      <c r="C54" s="313" t="s">
        <v>210</v>
      </c>
      <c r="D54" s="314" t="s">
        <v>211</v>
      </c>
      <c r="E54" s="315">
        <v>150</v>
      </c>
      <c r="F54" s="316">
        <v>150</v>
      </c>
      <c r="G54" s="317"/>
      <c r="I54" s="217"/>
      <c r="J54" s="217"/>
      <c r="L54" s="84"/>
      <c r="M54" s="318"/>
      <c r="N54" s="318"/>
      <c r="O54" s="310"/>
      <c r="P54" s="115"/>
      <c r="Q54" s="115"/>
    </row>
    <row r="55" spans="1:18" ht="12.75" customHeight="1" x14ac:dyDescent="0.2">
      <c r="A55" s="319">
        <f>22+88</f>
        <v>110</v>
      </c>
      <c r="B55" s="303" t="s">
        <v>169</v>
      </c>
      <c r="C55" s="309" t="s">
        <v>212</v>
      </c>
      <c r="D55" s="305" t="s">
        <v>213</v>
      </c>
      <c r="E55" s="320">
        <f>62+88</f>
        <v>150</v>
      </c>
      <c r="F55" s="321">
        <v>150</v>
      </c>
      <c r="G55" s="317"/>
      <c r="H55" s="11"/>
      <c r="I55" s="181"/>
      <c r="K55" s="11"/>
      <c r="L55" s="84"/>
      <c r="M55" s="310"/>
      <c r="N55" s="310"/>
      <c r="O55" s="310"/>
      <c r="R55" s="11"/>
    </row>
    <row r="56" spans="1:18" ht="12.75" customHeight="1" x14ac:dyDescent="0.2">
      <c r="A56" s="322">
        <f>SUM(A57:A96)</f>
        <v>11723.7</v>
      </c>
      <c r="B56" s="323" t="s">
        <v>18</v>
      </c>
      <c r="C56" s="324" t="s">
        <v>14</v>
      </c>
      <c r="D56" s="325" t="s">
        <v>214</v>
      </c>
      <c r="E56" s="326">
        <f>SUM(E57:E96)</f>
        <v>13629.07</v>
      </c>
      <c r="F56" s="327">
        <f>SUM(F57+F58+F59+F60+F61+F62+F63+F64+F65+F66+F67+F73+F74+F75+F76+F77+F78+F79+F80+F81+F82+F83+F84+F85+F86+F87+F88+F89+F90+F91+F92+F93+F94+F95+F96)</f>
        <v>13629.07</v>
      </c>
      <c r="G56" s="27"/>
      <c r="H56" s="11"/>
      <c r="I56" s="181"/>
      <c r="K56" s="11"/>
      <c r="L56" s="84"/>
      <c r="M56" s="310"/>
      <c r="N56" s="310"/>
      <c r="O56" s="310"/>
      <c r="R56" s="11"/>
    </row>
    <row r="57" spans="1:18" ht="12.75" customHeight="1" x14ac:dyDescent="0.2">
      <c r="A57" s="302">
        <v>1550</v>
      </c>
      <c r="B57" s="303" t="s">
        <v>169</v>
      </c>
      <c r="C57" s="304" t="s">
        <v>215</v>
      </c>
      <c r="D57" s="305" t="s">
        <v>216</v>
      </c>
      <c r="E57" s="306">
        <v>2000</v>
      </c>
      <c r="F57" s="307">
        <v>2000</v>
      </c>
      <c r="G57" s="26"/>
      <c r="H57" s="11"/>
      <c r="I57" s="181"/>
      <c r="K57" s="11"/>
      <c r="L57" s="84"/>
      <c r="M57" s="318"/>
      <c r="N57" s="318"/>
      <c r="O57" s="310"/>
      <c r="R57" s="11"/>
    </row>
    <row r="58" spans="1:18" ht="12.75" customHeight="1" x14ac:dyDescent="0.2">
      <c r="A58" s="302">
        <v>300</v>
      </c>
      <c r="B58" s="303" t="s">
        <v>169</v>
      </c>
      <c r="C58" s="304" t="s">
        <v>217</v>
      </c>
      <c r="D58" s="305" t="s">
        <v>218</v>
      </c>
      <c r="E58" s="306">
        <f>145.2+154.8</f>
        <v>300</v>
      </c>
      <c r="F58" s="307">
        <v>300</v>
      </c>
      <c r="G58" s="328"/>
      <c r="H58" s="11"/>
      <c r="I58" s="181"/>
      <c r="K58" s="11"/>
      <c r="L58" s="84"/>
      <c r="M58" s="318"/>
      <c r="N58" s="318"/>
      <c r="O58" s="310"/>
      <c r="R58" s="11"/>
    </row>
    <row r="59" spans="1:18" ht="12.75" customHeight="1" x14ac:dyDescent="0.2">
      <c r="A59" s="302">
        <v>300</v>
      </c>
      <c r="B59" s="303" t="s">
        <v>169</v>
      </c>
      <c r="C59" s="304" t="s">
        <v>219</v>
      </c>
      <c r="D59" s="305" t="s">
        <v>220</v>
      </c>
      <c r="E59" s="306">
        <v>400</v>
      </c>
      <c r="F59" s="307">
        <v>400</v>
      </c>
      <c r="G59" s="328"/>
      <c r="H59" s="181"/>
      <c r="I59" s="181"/>
      <c r="K59" s="11"/>
      <c r="L59" s="84"/>
      <c r="M59" s="310"/>
      <c r="N59" s="310"/>
      <c r="O59" s="310"/>
      <c r="R59" s="11"/>
    </row>
    <row r="60" spans="1:18" ht="12.75" customHeight="1" x14ac:dyDescent="0.2">
      <c r="A60" s="302">
        <v>250</v>
      </c>
      <c r="B60" s="303" t="s">
        <v>169</v>
      </c>
      <c r="C60" s="304" t="s">
        <v>221</v>
      </c>
      <c r="D60" s="305" t="s">
        <v>222</v>
      </c>
      <c r="E60" s="306">
        <v>300</v>
      </c>
      <c r="F60" s="307">
        <v>300</v>
      </c>
      <c r="G60" s="26"/>
      <c r="H60" s="181"/>
      <c r="I60" s="181"/>
      <c r="K60" s="11"/>
      <c r="L60" s="84"/>
      <c r="M60" s="318"/>
      <c r="N60" s="318"/>
      <c r="O60" s="310"/>
      <c r="R60" s="11"/>
    </row>
    <row r="61" spans="1:18" ht="12.75" customHeight="1" x14ac:dyDescent="0.2">
      <c r="A61" s="302">
        <f>461+239</f>
        <v>700</v>
      </c>
      <c r="B61" s="329" t="s">
        <v>169</v>
      </c>
      <c r="C61" s="304" t="s">
        <v>223</v>
      </c>
      <c r="D61" s="305" t="s">
        <v>224</v>
      </c>
      <c r="E61" s="306">
        <v>756.25</v>
      </c>
      <c r="F61" s="307">
        <v>756.25</v>
      </c>
      <c r="G61" s="26"/>
      <c r="H61" s="181"/>
      <c r="I61" s="181"/>
      <c r="K61" s="11"/>
      <c r="L61" s="84"/>
      <c r="M61" s="310"/>
      <c r="N61" s="310"/>
      <c r="O61" s="310"/>
      <c r="R61" s="11"/>
    </row>
    <row r="62" spans="1:18" ht="12.75" customHeight="1" x14ac:dyDescent="0.2">
      <c r="A62" s="302">
        <f>177+323</f>
        <v>500</v>
      </c>
      <c r="B62" s="329" t="s">
        <v>169</v>
      </c>
      <c r="C62" s="304" t="s">
        <v>225</v>
      </c>
      <c r="D62" s="305" t="s">
        <v>226</v>
      </c>
      <c r="E62" s="306">
        <f>145.24+354.76</f>
        <v>500</v>
      </c>
      <c r="F62" s="307">
        <v>500</v>
      </c>
      <c r="G62" s="26"/>
      <c r="H62" s="11"/>
      <c r="I62" s="181"/>
      <c r="K62" s="11"/>
      <c r="L62" s="84"/>
      <c r="M62" s="310"/>
      <c r="N62" s="310"/>
      <c r="O62" s="310"/>
      <c r="R62" s="11"/>
    </row>
    <row r="63" spans="1:18" ht="12.75" customHeight="1" x14ac:dyDescent="0.2">
      <c r="A63" s="302">
        <v>600</v>
      </c>
      <c r="B63" s="329" t="s">
        <v>169</v>
      </c>
      <c r="C63" s="304" t="s">
        <v>227</v>
      </c>
      <c r="D63" s="305" t="s">
        <v>228</v>
      </c>
      <c r="E63" s="306">
        <f>30.25+569.75</f>
        <v>600</v>
      </c>
      <c r="F63" s="307">
        <v>600</v>
      </c>
      <c r="G63" s="26"/>
      <c r="H63" s="11"/>
      <c r="I63" s="181"/>
      <c r="K63" s="11"/>
      <c r="L63" s="84"/>
      <c r="M63" s="310"/>
      <c r="N63" s="310"/>
      <c r="O63" s="310"/>
      <c r="R63" s="11"/>
    </row>
    <row r="64" spans="1:18" ht="12.75" customHeight="1" x14ac:dyDescent="0.2">
      <c r="A64" s="302">
        <v>700</v>
      </c>
      <c r="B64" s="329" t="s">
        <v>169</v>
      </c>
      <c r="C64" s="304" t="s">
        <v>229</v>
      </c>
      <c r="D64" s="305" t="s">
        <v>230</v>
      </c>
      <c r="E64" s="306">
        <f>97.15+602.85</f>
        <v>700</v>
      </c>
      <c r="F64" s="307">
        <v>700</v>
      </c>
      <c r="G64" s="26"/>
      <c r="H64" s="11"/>
      <c r="I64" s="181"/>
      <c r="K64" s="11"/>
      <c r="L64" s="84"/>
      <c r="M64" s="318"/>
      <c r="N64" s="318"/>
      <c r="O64" s="310"/>
      <c r="R64" s="11"/>
    </row>
    <row r="65" spans="1:22" ht="12.75" customHeight="1" x14ac:dyDescent="0.2">
      <c r="A65" s="302">
        <v>0</v>
      </c>
      <c r="B65" s="303" t="s">
        <v>169</v>
      </c>
      <c r="C65" s="1314" t="s">
        <v>231</v>
      </c>
      <c r="D65" s="305" t="s">
        <v>232</v>
      </c>
      <c r="E65" s="306">
        <f>25+125</f>
        <v>150</v>
      </c>
      <c r="F65" s="307">
        <v>150</v>
      </c>
      <c r="G65" s="26"/>
      <c r="H65" s="11"/>
      <c r="I65" s="181"/>
      <c r="K65" s="11"/>
      <c r="L65" s="84"/>
      <c r="M65" s="318"/>
      <c r="N65" s="318"/>
      <c r="O65" s="310"/>
      <c r="R65" s="11"/>
    </row>
    <row r="66" spans="1:22" ht="12.75" customHeight="1" x14ac:dyDescent="0.2">
      <c r="A66" s="302">
        <v>300</v>
      </c>
      <c r="B66" s="303" t="s">
        <v>169</v>
      </c>
      <c r="C66" s="304" t="s">
        <v>233</v>
      </c>
      <c r="D66" s="305" t="s">
        <v>234</v>
      </c>
      <c r="E66" s="306">
        <v>300</v>
      </c>
      <c r="F66" s="307">
        <v>300</v>
      </c>
      <c r="G66" s="26"/>
      <c r="H66" s="11"/>
      <c r="I66" s="181"/>
      <c r="K66" s="11"/>
      <c r="L66" s="84"/>
      <c r="M66" s="310"/>
      <c r="N66" s="310"/>
      <c r="O66" s="310"/>
      <c r="R66" s="11"/>
    </row>
    <row r="67" spans="1:22" ht="12.75" customHeight="1" thickBot="1" x14ac:dyDescent="0.25">
      <c r="A67" s="1383">
        <v>50</v>
      </c>
      <c r="B67" s="2750" t="s">
        <v>169</v>
      </c>
      <c r="C67" s="2751" t="s">
        <v>235</v>
      </c>
      <c r="D67" s="2752" t="s">
        <v>236</v>
      </c>
      <c r="E67" s="1386">
        <v>100</v>
      </c>
      <c r="F67" s="1387">
        <v>100</v>
      </c>
      <c r="G67" s="58"/>
      <c r="H67" s="11"/>
      <c r="I67" s="181"/>
      <c r="K67" s="11"/>
      <c r="L67" s="84"/>
      <c r="M67" s="310"/>
      <c r="N67" s="310"/>
      <c r="O67" s="310"/>
      <c r="R67" s="11"/>
    </row>
    <row r="68" spans="1:22" ht="7.5" customHeight="1" x14ac:dyDescent="0.2">
      <c r="B68" s="11"/>
      <c r="H68" s="11"/>
      <c r="I68" s="181"/>
      <c r="K68" s="11"/>
      <c r="L68" s="84"/>
      <c r="M68" s="310"/>
      <c r="N68" s="310"/>
      <c r="O68" s="310"/>
      <c r="R68" s="11"/>
    </row>
    <row r="69" spans="1:22" s="4" customFormat="1" ht="18.75" customHeight="1" x14ac:dyDescent="0.2">
      <c r="B69" s="51" t="s">
        <v>187</v>
      </c>
      <c r="C69" s="51"/>
      <c r="D69" s="51"/>
      <c r="E69" s="51"/>
      <c r="F69" s="51"/>
      <c r="G69" s="51"/>
      <c r="H69" s="24"/>
      <c r="I69" s="214"/>
      <c r="J69" s="215"/>
      <c r="K69" s="215"/>
      <c r="L69" s="214"/>
      <c r="M69" s="84"/>
      <c r="N69" s="310"/>
      <c r="O69" s="310"/>
      <c r="P69" s="310"/>
      <c r="Q69" s="110"/>
      <c r="R69" s="110"/>
      <c r="S69" s="214"/>
      <c r="T69" s="214"/>
      <c r="U69" s="214"/>
      <c r="V69" s="214"/>
    </row>
    <row r="70" spans="1:22" s="6" customFormat="1" ht="12" thickBot="1" x14ac:dyDescent="0.25">
      <c r="B70" s="5"/>
      <c r="C70" s="5"/>
      <c r="D70" s="5"/>
      <c r="E70" s="23"/>
      <c r="F70" s="23"/>
      <c r="G70" s="78" t="s">
        <v>12</v>
      </c>
      <c r="H70" s="29"/>
      <c r="J70" s="217"/>
      <c r="K70" s="217"/>
      <c r="M70" s="84"/>
      <c r="N70" s="318"/>
      <c r="O70" s="318"/>
      <c r="P70" s="310"/>
      <c r="Q70" s="115"/>
      <c r="R70" s="115"/>
    </row>
    <row r="71" spans="1:22" s="9" customFormat="1" ht="38.25" customHeight="1" thickBot="1" x14ac:dyDescent="0.25">
      <c r="A71" s="636" t="s">
        <v>60</v>
      </c>
      <c r="B71" s="201" t="s">
        <v>16</v>
      </c>
      <c r="C71" s="2683" t="s">
        <v>188</v>
      </c>
      <c r="D71" s="2678" t="s">
        <v>20</v>
      </c>
      <c r="E71" s="197" t="s">
        <v>142</v>
      </c>
      <c r="F71" s="198" t="s">
        <v>59</v>
      </c>
      <c r="G71" s="449" t="s">
        <v>22</v>
      </c>
      <c r="H71" s="77"/>
      <c r="I71" s="217"/>
      <c r="J71" s="217"/>
      <c r="K71" s="6"/>
      <c r="L71" s="84"/>
      <c r="M71" s="310"/>
      <c r="N71" s="310"/>
      <c r="O71" s="310"/>
      <c r="P71" s="115"/>
      <c r="Q71" s="115"/>
      <c r="R71" s="6"/>
      <c r="S71" s="6"/>
      <c r="T71" s="6"/>
      <c r="U71" s="6"/>
    </row>
    <row r="72" spans="1:22" s="6" customFormat="1" ht="15" customHeight="1" thickBot="1" x14ac:dyDescent="0.25">
      <c r="A72" s="2677" t="s">
        <v>23</v>
      </c>
      <c r="B72" s="2116" t="s">
        <v>17</v>
      </c>
      <c r="C72" s="2684" t="s">
        <v>15</v>
      </c>
      <c r="D72" s="2679" t="s">
        <v>19</v>
      </c>
      <c r="E72" s="233" t="s">
        <v>23</v>
      </c>
      <c r="F72" s="233" t="s">
        <v>23</v>
      </c>
      <c r="G72" s="294" t="s">
        <v>14</v>
      </c>
      <c r="I72" s="217"/>
      <c r="J72" s="217"/>
      <c r="L72" s="84"/>
      <c r="M72" s="310"/>
      <c r="N72" s="310"/>
      <c r="O72" s="310"/>
      <c r="P72" s="115"/>
      <c r="Q72" s="115"/>
    </row>
    <row r="73" spans="1:22" s="6" customFormat="1" ht="12.75" customHeight="1" x14ac:dyDescent="0.2">
      <c r="A73" s="333">
        <v>300</v>
      </c>
      <c r="B73" s="303" t="s">
        <v>169</v>
      </c>
      <c r="C73" s="2685" t="s">
        <v>237</v>
      </c>
      <c r="D73" s="2680" t="s">
        <v>238</v>
      </c>
      <c r="E73" s="330">
        <v>300</v>
      </c>
      <c r="F73" s="331">
        <v>300</v>
      </c>
      <c r="G73" s="26"/>
      <c r="I73" s="217"/>
      <c r="J73" s="217"/>
      <c r="L73" s="84"/>
      <c r="M73" s="310"/>
      <c r="N73" s="310"/>
      <c r="O73" s="310"/>
      <c r="P73" s="115"/>
      <c r="Q73" s="115"/>
    </row>
    <row r="74" spans="1:22" s="6" customFormat="1" ht="12.75" customHeight="1" x14ac:dyDescent="0.2">
      <c r="A74" s="333">
        <f>1675+325</f>
        <v>2000</v>
      </c>
      <c r="B74" s="303" t="s">
        <v>169</v>
      </c>
      <c r="C74" s="2685" t="s">
        <v>239</v>
      </c>
      <c r="D74" s="2681" t="s">
        <v>240</v>
      </c>
      <c r="E74" s="330">
        <v>2122.8200000000002</v>
      </c>
      <c r="F74" s="331">
        <v>2122.8200000000002</v>
      </c>
      <c r="G74" s="26"/>
      <c r="I74" s="217"/>
      <c r="J74" s="217"/>
      <c r="L74" s="84"/>
      <c r="M74" s="310"/>
      <c r="N74" s="310"/>
      <c r="O74" s="310"/>
      <c r="P74" s="115"/>
      <c r="Q74" s="115"/>
    </row>
    <row r="75" spans="1:22" s="6" customFormat="1" ht="12.75" customHeight="1" x14ac:dyDescent="0.2">
      <c r="A75" s="333">
        <v>50</v>
      </c>
      <c r="B75" s="303" t="s">
        <v>169</v>
      </c>
      <c r="C75" s="2685" t="s">
        <v>241</v>
      </c>
      <c r="D75" s="2681" t="s">
        <v>242</v>
      </c>
      <c r="E75" s="330">
        <v>50</v>
      </c>
      <c r="F75" s="331">
        <v>50</v>
      </c>
      <c r="G75" s="26"/>
      <c r="I75" s="217"/>
      <c r="J75" s="217"/>
      <c r="L75" s="84"/>
      <c r="M75" s="310"/>
      <c r="N75" s="310"/>
      <c r="O75" s="310"/>
      <c r="P75" s="115"/>
      <c r="Q75" s="115"/>
    </row>
    <row r="76" spans="1:22" s="6" customFormat="1" ht="12.75" customHeight="1" x14ac:dyDescent="0.2">
      <c r="A76" s="336">
        <v>350</v>
      </c>
      <c r="B76" s="303" t="s">
        <v>169</v>
      </c>
      <c r="C76" s="2686" t="s">
        <v>243</v>
      </c>
      <c r="D76" s="2680" t="s">
        <v>244</v>
      </c>
      <c r="E76" s="306">
        <v>350</v>
      </c>
      <c r="F76" s="307">
        <v>350</v>
      </c>
      <c r="G76" s="26"/>
      <c r="I76" s="217"/>
      <c r="J76" s="217"/>
      <c r="L76" s="84"/>
      <c r="M76" s="310"/>
      <c r="N76" s="310"/>
      <c r="O76" s="310"/>
      <c r="P76" s="115"/>
      <c r="Q76" s="115"/>
    </row>
    <row r="77" spans="1:22" ht="12.75" customHeight="1" x14ac:dyDescent="0.2">
      <c r="A77" s="333">
        <v>100</v>
      </c>
      <c r="B77" s="303" t="s">
        <v>169</v>
      </c>
      <c r="C77" s="2686" t="s">
        <v>245</v>
      </c>
      <c r="D77" s="2681" t="s">
        <v>246</v>
      </c>
      <c r="E77" s="334">
        <v>100</v>
      </c>
      <c r="F77" s="331">
        <v>100</v>
      </c>
      <c r="G77" s="335"/>
      <c r="H77" s="11"/>
      <c r="I77" s="181"/>
      <c r="K77" s="11"/>
      <c r="L77" s="84"/>
      <c r="M77" s="310"/>
      <c r="N77" s="310"/>
      <c r="O77" s="310"/>
      <c r="R77" s="11"/>
    </row>
    <row r="78" spans="1:22" ht="12.75" customHeight="1" x14ac:dyDescent="0.2">
      <c r="A78" s="336">
        <v>500</v>
      </c>
      <c r="B78" s="303" t="s">
        <v>169</v>
      </c>
      <c r="C78" s="2686" t="s">
        <v>247</v>
      </c>
      <c r="D78" s="2680" t="s">
        <v>248</v>
      </c>
      <c r="E78" s="337">
        <v>500</v>
      </c>
      <c r="F78" s="307">
        <v>500</v>
      </c>
      <c r="G78" s="338"/>
      <c r="H78" s="11"/>
      <c r="I78" s="181"/>
      <c r="K78" s="11"/>
      <c r="L78" s="84"/>
      <c r="M78" s="310"/>
      <c r="N78" s="310"/>
      <c r="O78" s="310"/>
      <c r="R78" s="11"/>
    </row>
    <row r="79" spans="1:22" ht="12.75" customHeight="1" x14ac:dyDescent="0.2">
      <c r="A79" s="333">
        <v>450</v>
      </c>
      <c r="B79" s="303" t="s">
        <v>169</v>
      </c>
      <c r="C79" s="2686" t="s">
        <v>249</v>
      </c>
      <c r="D79" s="2680" t="s">
        <v>250</v>
      </c>
      <c r="E79" s="334">
        <v>450</v>
      </c>
      <c r="F79" s="331">
        <v>450</v>
      </c>
      <c r="G79" s="339"/>
      <c r="H79" s="11"/>
      <c r="I79" s="181"/>
      <c r="K79" s="11"/>
      <c r="L79" s="84"/>
      <c r="M79" s="310"/>
      <c r="N79" s="310"/>
      <c r="O79" s="310"/>
      <c r="R79" s="11"/>
    </row>
    <row r="80" spans="1:22" ht="12.75" customHeight="1" x14ac:dyDescent="0.2">
      <c r="A80" s="336">
        <v>300</v>
      </c>
      <c r="B80" s="303" t="s">
        <v>169</v>
      </c>
      <c r="C80" s="2686" t="s">
        <v>251</v>
      </c>
      <c r="D80" s="2680" t="s">
        <v>252</v>
      </c>
      <c r="E80" s="337">
        <v>300</v>
      </c>
      <c r="F80" s="307">
        <v>300</v>
      </c>
      <c r="G80" s="339"/>
      <c r="H80" s="11"/>
      <c r="I80" s="181"/>
      <c r="K80" s="11"/>
      <c r="L80" s="84"/>
      <c r="M80" s="310"/>
      <c r="N80" s="310"/>
      <c r="O80" s="310"/>
      <c r="R80" s="11"/>
    </row>
    <row r="81" spans="1:18" ht="12.75" customHeight="1" x14ac:dyDescent="0.2">
      <c r="A81" s="336">
        <v>200</v>
      </c>
      <c r="B81" s="303" t="s">
        <v>169</v>
      </c>
      <c r="C81" s="2686" t="s">
        <v>253</v>
      </c>
      <c r="D81" s="2680" t="s">
        <v>254</v>
      </c>
      <c r="E81" s="337">
        <v>200</v>
      </c>
      <c r="F81" s="307">
        <v>200</v>
      </c>
      <c r="G81" s="340"/>
      <c r="H81" s="11"/>
      <c r="I81" s="181"/>
      <c r="K81" s="11"/>
      <c r="L81" s="84"/>
      <c r="M81" s="310"/>
      <c r="N81" s="310"/>
      <c r="O81" s="310"/>
      <c r="R81" s="11"/>
    </row>
    <row r="82" spans="1:18" ht="12.75" customHeight="1" x14ac:dyDescent="0.2">
      <c r="A82" s="336">
        <v>150</v>
      </c>
      <c r="B82" s="303" t="s">
        <v>169</v>
      </c>
      <c r="C82" s="2686" t="s">
        <v>255</v>
      </c>
      <c r="D82" s="2680" t="s">
        <v>256</v>
      </c>
      <c r="E82" s="337">
        <v>300</v>
      </c>
      <c r="F82" s="307">
        <v>300</v>
      </c>
      <c r="G82" s="339"/>
      <c r="H82" s="11"/>
      <c r="I82" s="181"/>
      <c r="K82" s="11"/>
      <c r="L82" s="84"/>
      <c r="M82" s="310"/>
      <c r="N82" s="310"/>
      <c r="O82" s="310"/>
      <c r="R82" s="11"/>
    </row>
    <row r="83" spans="1:18" ht="12.75" customHeight="1" x14ac:dyDescent="0.2">
      <c r="A83" s="333">
        <v>871.2</v>
      </c>
      <c r="B83" s="303" t="s">
        <v>169</v>
      </c>
      <c r="C83" s="2686" t="s">
        <v>257</v>
      </c>
      <c r="D83" s="2680" t="s">
        <v>258</v>
      </c>
      <c r="E83" s="334">
        <f>363+587</f>
        <v>950</v>
      </c>
      <c r="F83" s="331">
        <v>950</v>
      </c>
      <c r="G83" s="339"/>
      <c r="H83" s="11"/>
      <c r="I83" s="181"/>
      <c r="K83" s="11"/>
      <c r="L83" s="84"/>
      <c r="M83" s="310"/>
      <c r="N83" s="310"/>
      <c r="O83" s="310"/>
      <c r="R83" s="11"/>
    </row>
    <row r="84" spans="1:18" ht="12.75" customHeight="1" x14ac:dyDescent="0.2">
      <c r="A84" s="333">
        <v>80</v>
      </c>
      <c r="B84" s="303" t="s">
        <v>169</v>
      </c>
      <c r="C84" s="2686" t="s">
        <v>259</v>
      </c>
      <c r="D84" s="2680" t="s">
        <v>260</v>
      </c>
      <c r="E84" s="334">
        <v>80</v>
      </c>
      <c r="F84" s="331">
        <v>80</v>
      </c>
      <c r="G84" s="339"/>
      <c r="H84" s="11"/>
      <c r="I84" s="181"/>
      <c r="K84" s="11"/>
      <c r="L84" s="84"/>
      <c r="M84" s="310"/>
      <c r="N84" s="310"/>
      <c r="O84" s="310"/>
      <c r="R84" s="11"/>
    </row>
    <row r="85" spans="1:18" ht="12.75" customHeight="1" x14ac:dyDescent="0.2">
      <c r="A85" s="333">
        <v>80</v>
      </c>
      <c r="B85" s="303" t="s">
        <v>169</v>
      </c>
      <c r="C85" s="2686" t="s">
        <v>261</v>
      </c>
      <c r="D85" s="2680" t="s">
        <v>262</v>
      </c>
      <c r="E85" s="334">
        <v>80</v>
      </c>
      <c r="F85" s="331">
        <v>80</v>
      </c>
      <c r="G85" s="339"/>
      <c r="H85" s="11"/>
      <c r="I85" s="181"/>
      <c r="K85" s="11"/>
      <c r="L85" s="72"/>
      <c r="R85" s="11"/>
    </row>
    <row r="86" spans="1:18" ht="12.75" customHeight="1" x14ac:dyDescent="0.2">
      <c r="A86" s="333">
        <v>90</v>
      </c>
      <c r="B86" s="303" t="s">
        <v>169</v>
      </c>
      <c r="C86" s="2686" t="s">
        <v>263</v>
      </c>
      <c r="D86" s="2680" t="s">
        <v>264</v>
      </c>
      <c r="E86" s="334">
        <v>100</v>
      </c>
      <c r="F86" s="331">
        <v>100</v>
      </c>
      <c r="G86" s="339"/>
      <c r="H86" s="11"/>
      <c r="I86" s="181"/>
      <c r="K86" s="11"/>
      <c r="L86" s="72"/>
      <c r="R86" s="11"/>
    </row>
    <row r="87" spans="1:18" ht="12.75" customHeight="1" x14ac:dyDescent="0.2">
      <c r="A87" s="333">
        <v>120</v>
      </c>
      <c r="B87" s="303" t="s">
        <v>169</v>
      </c>
      <c r="C87" s="2685" t="s">
        <v>265</v>
      </c>
      <c r="D87" s="2681" t="s">
        <v>266</v>
      </c>
      <c r="E87" s="334">
        <v>120</v>
      </c>
      <c r="F87" s="331">
        <v>120</v>
      </c>
      <c r="G87" s="339"/>
      <c r="H87" s="11"/>
      <c r="I87" s="181"/>
      <c r="K87" s="11"/>
      <c r="L87" s="72"/>
      <c r="R87" s="11"/>
    </row>
    <row r="88" spans="1:18" ht="12.75" customHeight="1" x14ac:dyDescent="0.2">
      <c r="A88" s="333">
        <v>12.5</v>
      </c>
      <c r="B88" s="303" t="s">
        <v>169</v>
      </c>
      <c r="C88" s="2685" t="s">
        <v>267</v>
      </c>
      <c r="D88" s="2681" t="s">
        <v>268</v>
      </c>
      <c r="E88" s="334">
        <v>30</v>
      </c>
      <c r="F88" s="331">
        <v>30</v>
      </c>
      <c r="G88" s="339"/>
      <c r="H88" s="11"/>
      <c r="I88" s="181"/>
      <c r="K88" s="11"/>
      <c r="L88" s="72"/>
      <c r="R88" s="11"/>
    </row>
    <row r="89" spans="1:18" ht="12.75" customHeight="1" x14ac:dyDescent="0.2">
      <c r="A89" s="333">
        <v>30</v>
      </c>
      <c r="B89" s="303" t="s">
        <v>169</v>
      </c>
      <c r="C89" s="2685" t="s">
        <v>269</v>
      </c>
      <c r="D89" s="2681" t="s">
        <v>270</v>
      </c>
      <c r="E89" s="334">
        <v>30</v>
      </c>
      <c r="F89" s="331">
        <v>30</v>
      </c>
      <c r="G89" s="339"/>
      <c r="H89" s="11"/>
      <c r="I89" s="181"/>
      <c r="K89" s="11"/>
      <c r="L89" s="72"/>
      <c r="R89" s="11"/>
    </row>
    <row r="90" spans="1:18" ht="12.75" customHeight="1" x14ac:dyDescent="0.2">
      <c r="A90" s="333">
        <v>540</v>
      </c>
      <c r="B90" s="303" t="s">
        <v>169</v>
      </c>
      <c r="C90" s="2685" t="s">
        <v>271</v>
      </c>
      <c r="D90" s="2681" t="s">
        <v>272</v>
      </c>
      <c r="E90" s="334">
        <v>550</v>
      </c>
      <c r="F90" s="331">
        <v>550</v>
      </c>
      <c r="G90" s="339"/>
      <c r="H90" s="11"/>
      <c r="I90" s="181"/>
      <c r="K90" s="11"/>
      <c r="L90" s="72"/>
      <c r="R90" s="11"/>
    </row>
    <row r="91" spans="1:18" ht="12.75" customHeight="1" x14ac:dyDescent="0.2">
      <c r="A91" s="333">
        <v>50</v>
      </c>
      <c r="B91" s="303" t="s">
        <v>169</v>
      </c>
      <c r="C91" s="2685" t="s">
        <v>273</v>
      </c>
      <c r="D91" s="2681" t="s">
        <v>274</v>
      </c>
      <c r="E91" s="334">
        <v>50</v>
      </c>
      <c r="F91" s="331">
        <v>50</v>
      </c>
      <c r="G91" s="339"/>
      <c r="H91" s="11"/>
      <c r="I91" s="181"/>
      <c r="K91" s="11"/>
      <c r="L91" s="72"/>
      <c r="R91" s="11"/>
    </row>
    <row r="92" spans="1:18" ht="12.75" customHeight="1" x14ac:dyDescent="0.2">
      <c r="A92" s="333">
        <v>50</v>
      </c>
      <c r="B92" s="303" t="s">
        <v>169</v>
      </c>
      <c r="C92" s="2685" t="s">
        <v>275</v>
      </c>
      <c r="D92" s="2681" t="s">
        <v>276</v>
      </c>
      <c r="E92" s="334">
        <v>50</v>
      </c>
      <c r="F92" s="331">
        <v>50</v>
      </c>
      <c r="G92" s="339"/>
      <c r="H92" s="11"/>
      <c r="I92" s="181"/>
      <c r="K92" s="11"/>
      <c r="L92" s="72"/>
      <c r="R92" s="11"/>
    </row>
    <row r="93" spans="1:18" ht="12.75" customHeight="1" x14ac:dyDescent="0.2">
      <c r="A93" s="333">
        <v>50</v>
      </c>
      <c r="B93" s="303" t="s">
        <v>169</v>
      </c>
      <c r="C93" s="2685" t="s">
        <v>277</v>
      </c>
      <c r="D93" s="2681" t="s">
        <v>278</v>
      </c>
      <c r="E93" s="334">
        <v>50</v>
      </c>
      <c r="F93" s="331">
        <v>50</v>
      </c>
      <c r="G93" s="339"/>
      <c r="H93" s="11"/>
      <c r="I93" s="181"/>
      <c r="K93" s="11"/>
      <c r="L93" s="72"/>
      <c r="R93" s="11"/>
    </row>
    <row r="94" spans="1:18" ht="12.75" customHeight="1" x14ac:dyDescent="0.2">
      <c r="A94" s="341">
        <v>100</v>
      </c>
      <c r="B94" s="2687" t="s">
        <v>169</v>
      </c>
      <c r="C94" s="2688" t="s">
        <v>279</v>
      </c>
      <c r="D94" s="2682" t="s">
        <v>280</v>
      </c>
      <c r="E94" s="342">
        <v>160</v>
      </c>
      <c r="F94" s="343">
        <v>160</v>
      </c>
      <c r="G94" s="338"/>
      <c r="H94" s="11"/>
      <c r="I94" s="181"/>
      <c r="K94" s="11"/>
      <c r="L94" s="72"/>
      <c r="R94" s="11"/>
    </row>
    <row r="95" spans="1:18" ht="12.75" customHeight="1" x14ac:dyDescent="0.2">
      <c r="A95" s="336">
        <v>0</v>
      </c>
      <c r="B95" s="329" t="s">
        <v>169</v>
      </c>
      <c r="C95" s="2686" t="s">
        <v>281</v>
      </c>
      <c r="D95" s="2680" t="s">
        <v>282</v>
      </c>
      <c r="E95" s="337">
        <v>100</v>
      </c>
      <c r="F95" s="307">
        <v>100</v>
      </c>
      <c r="G95" s="339"/>
      <c r="H95" s="11"/>
      <c r="I95" s="181"/>
      <c r="K95" s="11"/>
      <c r="L95" s="72"/>
      <c r="R95" s="11"/>
    </row>
    <row r="96" spans="1:18" ht="12.75" customHeight="1" thickBot="1" x14ac:dyDescent="0.25">
      <c r="A96" s="344">
        <v>0</v>
      </c>
      <c r="B96" s="2689" t="s">
        <v>169</v>
      </c>
      <c r="C96" s="2690" t="s">
        <v>283</v>
      </c>
      <c r="D96" s="2691" t="s">
        <v>284</v>
      </c>
      <c r="E96" s="346">
        <v>500</v>
      </c>
      <c r="F96" s="347">
        <v>500</v>
      </c>
      <c r="G96" s="348"/>
      <c r="H96" s="11"/>
      <c r="I96" s="181"/>
      <c r="K96" s="11"/>
      <c r="L96" s="72"/>
      <c r="R96" s="11"/>
    </row>
    <row r="97" spans="1:18" s="6" customFormat="1" x14ac:dyDescent="0.2">
      <c r="B97" s="10"/>
      <c r="H97" s="10"/>
      <c r="J97" s="217"/>
      <c r="K97" s="217"/>
      <c r="M97" s="115"/>
      <c r="N97" s="115"/>
      <c r="O97" s="115"/>
      <c r="P97" s="115"/>
      <c r="Q97" s="115"/>
      <c r="R97" s="115"/>
    </row>
    <row r="98" spans="1:18" s="6" customFormat="1" x14ac:dyDescent="0.2">
      <c r="B98" s="10"/>
      <c r="H98" s="10"/>
      <c r="J98" s="217"/>
      <c r="K98" s="217"/>
      <c r="M98" s="115"/>
      <c r="N98" s="115"/>
      <c r="O98" s="115"/>
      <c r="P98" s="115"/>
      <c r="Q98" s="115"/>
      <c r="R98" s="115"/>
    </row>
    <row r="99" spans="1:18" s="6" customFormat="1" ht="18.75" customHeight="1" x14ac:dyDescent="0.2">
      <c r="B99" s="51" t="s">
        <v>285</v>
      </c>
      <c r="C99" s="51"/>
      <c r="D99" s="51"/>
      <c r="E99" s="51"/>
      <c r="F99" s="51"/>
      <c r="G99" s="51"/>
      <c r="H99" s="24"/>
      <c r="J99" s="217"/>
      <c r="K99" s="217"/>
      <c r="M99" s="115"/>
      <c r="N99" s="115"/>
      <c r="O99" s="115"/>
      <c r="P99" s="115"/>
      <c r="Q99" s="115"/>
      <c r="R99" s="115"/>
    </row>
    <row r="100" spans="1:18" s="6" customFormat="1" ht="12.75" customHeight="1" thickBot="1" x14ac:dyDescent="0.25">
      <c r="B100" s="5"/>
      <c r="C100" s="5"/>
      <c r="D100" s="5"/>
      <c r="E100" s="23"/>
      <c r="F100" s="23"/>
      <c r="G100" s="78" t="s">
        <v>12</v>
      </c>
      <c r="H100" s="29"/>
      <c r="J100" s="217"/>
      <c r="K100" s="217"/>
      <c r="M100" s="115"/>
      <c r="N100" s="115"/>
      <c r="O100" s="115"/>
      <c r="P100" s="115"/>
      <c r="Q100" s="115"/>
      <c r="R100" s="115"/>
    </row>
    <row r="101" spans="1:18" s="6" customFormat="1" ht="18.75" thickBot="1" x14ac:dyDescent="0.25">
      <c r="A101" s="200" t="s">
        <v>60</v>
      </c>
      <c r="B101" s="203" t="s">
        <v>16</v>
      </c>
      <c r="C101" s="204" t="s">
        <v>286</v>
      </c>
      <c r="D101" s="199" t="s">
        <v>287</v>
      </c>
      <c r="E101" s="197" t="s">
        <v>142</v>
      </c>
      <c r="F101" s="2747" t="s">
        <v>59</v>
      </c>
      <c r="G101" s="449" t="s">
        <v>22</v>
      </c>
      <c r="I101" s="217"/>
      <c r="J101" s="217"/>
      <c r="L101" s="115"/>
      <c r="M101" s="115"/>
      <c r="N101" s="115"/>
      <c r="O101" s="115"/>
      <c r="P101" s="115"/>
      <c r="Q101" s="115"/>
    </row>
    <row r="102" spans="1:18" s="6" customFormat="1" ht="21" customHeight="1" thickBot="1" x14ac:dyDescent="0.25">
      <c r="A102" s="349">
        <f>A103</f>
        <v>10512</v>
      </c>
      <c r="B102" s="450" t="s">
        <v>17</v>
      </c>
      <c r="C102" s="350" t="s">
        <v>15</v>
      </c>
      <c r="D102" s="351" t="s">
        <v>19</v>
      </c>
      <c r="E102" s="2772">
        <f>E103</f>
        <v>12800</v>
      </c>
      <c r="F102" s="34">
        <v>12800</v>
      </c>
      <c r="G102" s="352" t="s">
        <v>14</v>
      </c>
      <c r="I102" s="248"/>
      <c r="J102" s="217"/>
      <c r="K102" s="217"/>
      <c r="L102" s="115"/>
      <c r="M102" s="115"/>
      <c r="N102" s="115"/>
      <c r="O102" s="115"/>
      <c r="P102" s="115"/>
      <c r="Q102" s="115"/>
    </row>
    <row r="103" spans="1:18" s="6" customFormat="1" ht="12.75" customHeight="1" x14ac:dyDescent="0.2">
      <c r="A103" s="295">
        <f>SUM(A104:A118)</f>
        <v>10512</v>
      </c>
      <c r="B103" s="353" t="s">
        <v>18</v>
      </c>
      <c r="C103" s="297" t="s">
        <v>14</v>
      </c>
      <c r="D103" s="354" t="s">
        <v>288</v>
      </c>
      <c r="E103" s="1304">
        <f>SUM(E104:E118)</f>
        <v>12800</v>
      </c>
      <c r="F103" s="300">
        <f>SUM(F104:F118)</f>
        <v>12800</v>
      </c>
      <c r="G103" s="355" t="s">
        <v>14</v>
      </c>
      <c r="I103" s="217"/>
      <c r="J103" s="217"/>
      <c r="L103" s="115"/>
      <c r="M103" s="115"/>
      <c r="N103" s="115"/>
      <c r="O103" s="115"/>
      <c r="P103" s="115"/>
      <c r="Q103" s="115"/>
    </row>
    <row r="104" spans="1:18" s="6" customFormat="1" ht="12.75" customHeight="1" x14ac:dyDescent="0.2">
      <c r="A104" s="302">
        <v>1700</v>
      </c>
      <c r="B104" s="356" t="s">
        <v>18</v>
      </c>
      <c r="C104" s="304" t="s">
        <v>289</v>
      </c>
      <c r="D104" s="357" t="s">
        <v>290</v>
      </c>
      <c r="E104" s="1308">
        <v>1500</v>
      </c>
      <c r="F104" s="307">
        <v>1500</v>
      </c>
      <c r="G104" s="340"/>
      <c r="H104" s="217"/>
      <c r="I104" s="217"/>
      <c r="J104" s="217"/>
      <c r="L104" s="115"/>
      <c r="M104" s="115"/>
      <c r="N104" s="115"/>
      <c r="O104" s="115"/>
      <c r="P104" s="115"/>
      <c r="Q104" s="115"/>
    </row>
    <row r="105" spans="1:18" s="6" customFormat="1" ht="12.75" customHeight="1" x14ac:dyDescent="0.2">
      <c r="A105" s="302">
        <v>800</v>
      </c>
      <c r="B105" s="356" t="s">
        <v>17</v>
      </c>
      <c r="C105" s="304" t="s">
        <v>291</v>
      </c>
      <c r="D105" s="357" t="s">
        <v>292</v>
      </c>
      <c r="E105" s="1308">
        <v>800</v>
      </c>
      <c r="F105" s="307">
        <v>800</v>
      </c>
      <c r="G105" s="340"/>
      <c r="I105" s="217"/>
      <c r="J105" s="217"/>
      <c r="L105" s="115"/>
      <c r="M105" s="115"/>
      <c r="N105" s="115"/>
      <c r="O105" s="115"/>
      <c r="P105" s="115"/>
      <c r="Q105" s="115"/>
    </row>
    <row r="106" spans="1:18" s="6" customFormat="1" ht="12.75" customHeight="1" x14ac:dyDescent="0.2">
      <c r="A106" s="302">
        <v>300</v>
      </c>
      <c r="B106" s="356" t="s">
        <v>17</v>
      </c>
      <c r="C106" s="304" t="s">
        <v>293</v>
      </c>
      <c r="D106" s="357" t="s">
        <v>294</v>
      </c>
      <c r="E106" s="1308">
        <v>320</v>
      </c>
      <c r="F106" s="307">
        <v>320</v>
      </c>
      <c r="G106" s="340"/>
      <c r="I106" s="217"/>
      <c r="J106" s="217"/>
      <c r="L106" s="115"/>
      <c r="M106" s="115"/>
      <c r="N106" s="115"/>
      <c r="O106" s="115"/>
      <c r="P106" s="115"/>
      <c r="Q106" s="115"/>
    </row>
    <row r="107" spans="1:18" s="6" customFormat="1" ht="12.75" customHeight="1" x14ac:dyDescent="0.2">
      <c r="A107" s="302">
        <v>662</v>
      </c>
      <c r="B107" s="356" t="s">
        <v>17</v>
      </c>
      <c r="C107" s="304" t="s">
        <v>295</v>
      </c>
      <c r="D107" s="357" t="s">
        <v>296</v>
      </c>
      <c r="E107" s="1308">
        <v>880</v>
      </c>
      <c r="F107" s="307">
        <v>880</v>
      </c>
      <c r="G107" s="340"/>
      <c r="I107" s="217"/>
      <c r="J107" s="217"/>
      <c r="L107" s="115"/>
      <c r="M107" s="115"/>
      <c r="N107" s="115"/>
      <c r="O107" s="115"/>
      <c r="P107" s="115"/>
      <c r="Q107" s="115"/>
    </row>
    <row r="108" spans="1:18" s="6" customFormat="1" ht="12.75" customHeight="1" x14ac:dyDescent="0.2">
      <c r="A108" s="302">
        <v>500</v>
      </c>
      <c r="B108" s="356" t="s">
        <v>17</v>
      </c>
      <c r="C108" s="304" t="s">
        <v>297</v>
      </c>
      <c r="D108" s="357" t="s">
        <v>298</v>
      </c>
      <c r="E108" s="1308">
        <v>500</v>
      </c>
      <c r="F108" s="307">
        <v>500</v>
      </c>
      <c r="G108" s="340"/>
      <c r="I108" s="217"/>
      <c r="J108" s="217"/>
      <c r="L108" s="115"/>
      <c r="M108" s="115"/>
      <c r="N108" s="115"/>
      <c r="O108" s="115"/>
      <c r="P108" s="115"/>
      <c r="Q108" s="115"/>
    </row>
    <row r="109" spans="1:18" s="6" customFormat="1" ht="12.75" customHeight="1" x14ac:dyDescent="0.2">
      <c r="A109" s="302">
        <v>100</v>
      </c>
      <c r="B109" s="356" t="s">
        <v>17</v>
      </c>
      <c r="C109" s="304" t="s">
        <v>299</v>
      </c>
      <c r="D109" s="357" t="s">
        <v>300</v>
      </c>
      <c r="E109" s="1308">
        <v>100</v>
      </c>
      <c r="F109" s="307">
        <v>100</v>
      </c>
      <c r="G109" s="340"/>
      <c r="I109" s="217"/>
      <c r="J109" s="217"/>
      <c r="L109" s="115"/>
      <c r="M109" s="115"/>
      <c r="N109" s="115"/>
      <c r="O109" s="115"/>
      <c r="P109" s="115"/>
      <c r="Q109" s="115"/>
    </row>
    <row r="110" spans="1:18" s="6" customFormat="1" ht="12.75" customHeight="1" x14ac:dyDescent="0.2">
      <c r="A110" s="302">
        <v>0</v>
      </c>
      <c r="B110" s="356" t="s">
        <v>17</v>
      </c>
      <c r="C110" s="304" t="s">
        <v>301</v>
      </c>
      <c r="D110" s="357" t="s">
        <v>302</v>
      </c>
      <c r="E110" s="1308">
        <v>200</v>
      </c>
      <c r="F110" s="307">
        <v>200</v>
      </c>
      <c r="G110" s="358"/>
      <c r="I110" s="217"/>
      <c r="J110" s="217"/>
      <c r="L110" s="115"/>
      <c r="M110" s="115"/>
      <c r="N110" s="115"/>
      <c r="O110" s="115"/>
      <c r="P110" s="115"/>
      <c r="Q110" s="115"/>
    </row>
    <row r="111" spans="1:18" s="6" customFormat="1" ht="12.75" customHeight="1" x14ac:dyDescent="0.2">
      <c r="A111" s="302">
        <v>200</v>
      </c>
      <c r="B111" s="356" t="s">
        <v>17</v>
      </c>
      <c r="C111" s="304" t="s">
        <v>303</v>
      </c>
      <c r="D111" s="52" t="s">
        <v>1973</v>
      </c>
      <c r="E111" s="1308">
        <v>200</v>
      </c>
      <c r="F111" s="307">
        <v>200</v>
      </c>
      <c r="G111" s="358"/>
      <c r="I111" s="217"/>
      <c r="J111" s="217"/>
      <c r="L111" s="115"/>
      <c r="M111" s="115"/>
      <c r="N111" s="115"/>
      <c r="O111" s="115"/>
      <c r="P111" s="115"/>
      <c r="Q111" s="115"/>
    </row>
    <row r="112" spans="1:18" s="6" customFormat="1" ht="12.75" customHeight="1" x14ac:dyDescent="0.2">
      <c r="A112" s="302">
        <v>50</v>
      </c>
      <c r="B112" s="356" t="s">
        <v>17</v>
      </c>
      <c r="C112" s="304" t="s">
        <v>304</v>
      </c>
      <c r="D112" s="357" t="s">
        <v>305</v>
      </c>
      <c r="E112" s="1308">
        <v>50</v>
      </c>
      <c r="F112" s="307">
        <v>50</v>
      </c>
      <c r="G112" s="358"/>
      <c r="I112" s="217"/>
      <c r="J112" s="217"/>
      <c r="L112" s="115"/>
      <c r="M112" s="115"/>
      <c r="N112" s="115"/>
      <c r="O112" s="115"/>
      <c r="P112" s="115"/>
      <c r="Q112" s="115"/>
    </row>
    <row r="113" spans="1:18" s="6" customFormat="1" x14ac:dyDescent="0.2">
      <c r="A113" s="302">
        <v>100</v>
      </c>
      <c r="B113" s="356" t="s">
        <v>17</v>
      </c>
      <c r="C113" s="304"/>
      <c r="D113" s="52" t="s">
        <v>306</v>
      </c>
      <c r="E113" s="1308">
        <v>0</v>
      </c>
      <c r="F113" s="307">
        <v>0</v>
      </c>
      <c r="G113" s="358"/>
      <c r="I113" s="217"/>
      <c r="J113" s="217"/>
      <c r="L113" s="115"/>
      <c r="M113" s="115"/>
      <c r="N113" s="115"/>
      <c r="O113" s="115"/>
      <c r="P113" s="115"/>
      <c r="Q113" s="115"/>
    </row>
    <row r="114" spans="1:18" s="6" customFormat="1" x14ac:dyDescent="0.2">
      <c r="A114" s="302">
        <v>100</v>
      </c>
      <c r="B114" s="356" t="s">
        <v>17</v>
      </c>
      <c r="C114" s="304" t="s">
        <v>307</v>
      </c>
      <c r="D114" s="52" t="s">
        <v>308</v>
      </c>
      <c r="E114" s="1308">
        <v>100</v>
      </c>
      <c r="F114" s="307">
        <v>100</v>
      </c>
      <c r="G114" s="358"/>
      <c r="I114" s="217"/>
      <c r="J114" s="217"/>
      <c r="L114" s="115"/>
      <c r="M114" s="115"/>
      <c r="N114" s="115"/>
      <c r="O114" s="115"/>
      <c r="P114" s="115"/>
      <c r="Q114" s="115"/>
    </row>
    <row r="115" spans="1:18" s="6" customFormat="1" ht="22.5" x14ac:dyDescent="0.2">
      <c r="A115" s="359">
        <v>6000</v>
      </c>
      <c r="B115" s="360" t="s">
        <v>17</v>
      </c>
      <c r="C115" s="361" t="s">
        <v>309</v>
      </c>
      <c r="D115" s="52" t="s">
        <v>310</v>
      </c>
      <c r="E115" s="366">
        <v>7500</v>
      </c>
      <c r="F115" s="1349">
        <v>7500</v>
      </c>
      <c r="G115" s="340"/>
      <c r="I115" s="217"/>
      <c r="J115" s="217"/>
      <c r="L115" s="115"/>
      <c r="M115" s="115"/>
      <c r="N115" s="115"/>
      <c r="O115" s="115"/>
      <c r="P115" s="115"/>
      <c r="Q115" s="115"/>
    </row>
    <row r="116" spans="1:18" s="6" customFormat="1" x14ac:dyDescent="0.2">
      <c r="A116" s="359">
        <v>0</v>
      </c>
      <c r="B116" s="360" t="s">
        <v>17</v>
      </c>
      <c r="C116" s="1381" t="s">
        <v>311</v>
      </c>
      <c r="D116" s="52" t="s">
        <v>312</v>
      </c>
      <c r="E116" s="366">
        <v>100</v>
      </c>
      <c r="F116" s="364">
        <v>100</v>
      </c>
      <c r="G116" s="340"/>
      <c r="I116" s="217"/>
      <c r="J116" s="217"/>
      <c r="L116" s="115"/>
      <c r="M116" s="115"/>
      <c r="N116" s="115"/>
      <c r="O116" s="115"/>
      <c r="P116" s="115"/>
      <c r="Q116" s="115"/>
    </row>
    <row r="117" spans="1:18" s="6" customFormat="1" x14ac:dyDescent="0.2">
      <c r="A117" s="359">
        <v>0</v>
      </c>
      <c r="B117" s="365" t="s">
        <v>17</v>
      </c>
      <c r="C117" s="1381" t="s">
        <v>313</v>
      </c>
      <c r="D117" s="52" t="s">
        <v>314</v>
      </c>
      <c r="E117" s="366">
        <v>500</v>
      </c>
      <c r="F117" s="1349">
        <v>500</v>
      </c>
      <c r="G117" s="367"/>
      <c r="I117" s="217"/>
      <c r="J117" s="217"/>
      <c r="L117" s="115"/>
      <c r="M117" s="115"/>
      <c r="N117" s="115"/>
      <c r="O117" s="115"/>
      <c r="P117" s="115"/>
      <c r="Q117" s="115"/>
    </row>
    <row r="118" spans="1:18" s="6" customFormat="1" ht="12" thickBot="1" x14ac:dyDescent="0.25">
      <c r="A118" s="368">
        <v>0</v>
      </c>
      <c r="B118" s="369" t="s">
        <v>17</v>
      </c>
      <c r="C118" s="2692" t="s">
        <v>315</v>
      </c>
      <c r="D118" s="80" t="s">
        <v>316</v>
      </c>
      <c r="E118" s="2773">
        <v>50</v>
      </c>
      <c r="F118" s="2774">
        <v>50</v>
      </c>
      <c r="G118" s="371"/>
      <c r="I118" s="217"/>
      <c r="J118" s="217"/>
      <c r="L118" s="115"/>
      <c r="M118" s="115"/>
      <c r="N118" s="115"/>
      <c r="O118" s="115"/>
      <c r="P118" s="115"/>
      <c r="Q118" s="115"/>
    </row>
    <row r="119" spans="1:18" s="6" customFormat="1" x14ac:dyDescent="0.2">
      <c r="B119" s="10"/>
      <c r="H119" s="10"/>
      <c r="J119" s="217"/>
      <c r="K119" s="217"/>
      <c r="M119" s="115"/>
      <c r="N119" s="115"/>
      <c r="O119" s="115"/>
      <c r="P119" s="115"/>
      <c r="Q119" s="115"/>
      <c r="R119" s="115"/>
    </row>
    <row r="120" spans="1:18" s="6" customFormat="1" x14ac:dyDescent="0.2">
      <c r="B120" s="10"/>
      <c r="H120" s="10"/>
      <c r="J120" s="217"/>
      <c r="K120" s="217"/>
      <c r="M120" s="115"/>
      <c r="N120" s="115"/>
      <c r="O120" s="115"/>
      <c r="P120" s="115"/>
      <c r="Q120" s="115"/>
      <c r="R120" s="115"/>
    </row>
    <row r="121" spans="1:18" ht="16.5" customHeight="1" x14ac:dyDescent="0.2">
      <c r="B121" s="51" t="s">
        <v>317</v>
      </c>
      <c r="C121" s="51"/>
      <c r="D121" s="51"/>
      <c r="E121" s="51"/>
      <c r="F121" s="51"/>
      <c r="G121" s="51"/>
      <c r="H121" s="24"/>
    </row>
    <row r="122" spans="1:18" ht="12" thickBot="1" x14ac:dyDescent="0.25">
      <c r="B122" s="5"/>
      <c r="C122" s="5"/>
      <c r="D122" s="5"/>
      <c r="E122" s="7"/>
      <c r="F122" s="7"/>
      <c r="G122" s="7" t="s">
        <v>12</v>
      </c>
      <c r="H122" s="10"/>
    </row>
    <row r="123" spans="1:18" ht="34.5" customHeight="1" thickBot="1" x14ac:dyDescent="0.25">
      <c r="A123" s="200" t="s">
        <v>60</v>
      </c>
      <c r="B123" s="203" t="s">
        <v>16</v>
      </c>
      <c r="C123" s="204" t="s">
        <v>318</v>
      </c>
      <c r="D123" s="199" t="s">
        <v>21</v>
      </c>
      <c r="E123" s="197" t="s">
        <v>142</v>
      </c>
      <c r="F123" s="198" t="s">
        <v>59</v>
      </c>
      <c r="G123" s="193" t="s">
        <v>22</v>
      </c>
      <c r="H123" s="11"/>
      <c r="I123" s="181"/>
      <c r="K123" s="11"/>
      <c r="L123" s="72"/>
      <c r="R123" s="11"/>
    </row>
    <row r="124" spans="1:18" ht="15" customHeight="1" thickBot="1" x14ac:dyDescent="0.25">
      <c r="A124" s="34">
        <f>A125</f>
        <v>10000</v>
      </c>
      <c r="B124" s="292" t="s">
        <v>17</v>
      </c>
      <c r="C124" s="293" t="s">
        <v>15</v>
      </c>
      <c r="D124" s="33" t="s">
        <v>19</v>
      </c>
      <c r="E124" s="34">
        <f>E125</f>
        <v>10000</v>
      </c>
      <c r="F124" s="34">
        <v>10000</v>
      </c>
      <c r="G124" s="31" t="s">
        <v>14</v>
      </c>
      <c r="H124" s="11"/>
      <c r="I124" s="181"/>
      <c r="K124" s="11"/>
      <c r="L124" s="72"/>
      <c r="R124" s="11"/>
    </row>
    <row r="125" spans="1:18" x14ac:dyDescent="0.2">
      <c r="A125" s="372">
        <f>A126</f>
        <v>10000</v>
      </c>
      <c r="B125" s="373" t="s">
        <v>17</v>
      </c>
      <c r="C125" s="374" t="s">
        <v>14</v>
      </c>
      <c r="D125" s="375" t="s">
        <v>10</v>
      </c>
      <c r="E125" s="376">
        <f>E126</f>
        <v>10000</v>
      </c>
      <c r="F125" s="377">
        <f>SUM(F126:F126)</f>
        <v>10000</v>
      </c>
      <c r="G125" s="378" t="s">
        <v>14</v>
      </c>
      <c r="H125" s="11"/>
      <c r="I125" s="181"/>
      <c r="K125" s="11"/>
      <c r="L125" s="72"/>
      <c r="R125" s="11"/>
    </row>
    <row r="126" spans="1:18" ht="12" thickBot="1" x14ac:dyDescent="0.25">
      <c r="A126" s="379">
        <v>10000</v>
      </c>
      <c r="B126" s="380" t="s">
        <v>17</v>
      </c>
      <c r="C126" s="381" t="s">
        <v>319</v>
      </c>
      <c r="D126" s="382" t="s">
        <v>320</v>
      </c>
      <c r="E126" s="383">
        <v>10000</v>
      </c>
      <c r="F126" s="384">
        <v>10000</v>
      </c>
      <c r="G126" s="58"/>
      <c r="H126" s="11"/>
      <c r="I126" s="181"/>
      <c r="K126" s="11"/>
      <c r="L126" s="72"/>
      <c r="R126" s="11"/>
    </row>
    <row r="127" spans="1:18" s="6" customFormat="1" ht="12.75" customHeight="1" x14ac:dyDescent="0.2">
      <c r="B127" s="10"/>
      <c r="H127" s="10"/>
      <c r="J127" s="217"/>
      <c r="K127" s="217"/>
      <c r="M127" s="115"/>
      <c r="N127" s="115"/>
      <c r="O127" s="115"/>
      <c r="P127" s="115"/>
      <c r="Q127" s="115"/>
      <c r="R127" s="115"/>
    </row>
    <row r="128" spans="1:18" s="6" customFormat="1" ht="12.75" customHeight="1" x14ac:dyDescent="0.2">
      <c r="B128" s="10"/>
      <c r="H128" s="10"/>
      <c r="J128" s="217"/>
      <c r="K128" s="217"/>
      <c r="M128" s="115"/>
      <c r="N128" s="115"/>
      <c r="O128" s="115"/>
      <c r="P128" s="115"/>
      <c r="Q128" s="115"/>
      <c r="R128" s="115"/>
    </row>
    <row r="129" spans="1:18" s="6" customFormat="1" ht="12.75" customHeight="1" x14ac:dyDescent="0.2">
      <c r="B129" s="10"/>
      <c r="H129" s="10"/>
      <c r="J129" s="217"/>
      <c r="K129" s="217"/>
      <c r="M129" s="115"/>
      <c r="N129" s="115"/>
      <c r="O129" s="115"/>
      <c r="P129" s="115"/>
      <c r="Q129" s="115"/>
      <c r="R129" s="115"/>
    </row>
    <row r="130" spans="1:18" s="6" customFormat="1" ht="12.75" customHeight="1" x14ac:dyDescent="0.2">
      <c r="B130" s="10"/>
      <c r="H130" s="10"/>
      <c r="J130" s="217"/>
      <c r="K130" s="217"/>
      <c r="M130" s="115"/>
      <c r="N130" s="115"/>
      <c r="O130" s="115"/>
      <c r="P130" s="115"/>
      <c r="Q130" s="115"/>
      <c r="R130" s="115"/>
    </row>
    <row r="131" spans="1:18" s="6" customFormat="1" ht="18.75" customHeight="1" x14ac:dyDescent="0.25">
      <c r="B131" s="385" t="s">
        <v>321</v>
      </c>
      <c r="C131" s="385"/>
      <c r="D131" s="385"/>
      <c r="E131" s="385"/>
      <c r="F131" s="385"/>
      <c r="G131" s="385"/>
      <c r="H131" s="385"/>
      <c r="J131" s="217"/>
      <c r="K131" s="217"/>
      <c r="M131" s="115"/>
      <c r="N131" s="115"/>
      <c r="O131" s="115"/>
      <c r="P131" s="115"/>
      <c r="Q131" s="115"/>
      <c r="R131" s="115"/>
    </row>
    <row r="132" spans="1:18" s="6" customFormat="1" ht="12.75" customHeight="1" thickBot="1" x14ac:dyDescent="0.3">
      <c r="B132" s="2"/>
      <c r="C132" s="2"/>
      <c r="D132" s="2"/>
      <c r="E132" s="386"/>
      <c r="F132" s="386"/>
      <c r="G132" s="386" t="s">
        <v>12</v>
      </c>
      <c r="H132" s="387"/>
      <c r="J132" s="217"/>
      <c r="K132" s="217"/>
      <c r="M132" s="115"/>
      <c r="N132" s="115"/>
      <c r="O132" s="115"/>
      <c r="P132" s="115"/>
      <c r="Q132" s="115"/>
      <c r="R132" s="115"/>
    </row>
    <row r="133" spans="1:18" s="6" customFormat="1" ht="18.75" thickBot="1" x14ac:dyDescent="0.25">
      <c r="A133" s="200" t="s">
        <v>60</v>
      </c>
      <c r="B133" s="195" t="s">
        <v>13</v>
      </c>
      <c r="C133" s="196" t="s">
        <v>322</v>
      </c>
      <c r="D133" s="199" t="s">
        <v>323</v>
      </c>
      <c r="E133" s="197" t="s">
        <v>142</v>
      </c>
      <c r="F133" s="198" t="s">
        <v>59</v>
      </c>
      <c r="G133" s="449" t="s">
        <v>22</v>
      </c>
      <c r="I133" s="217"/>
      <c r="J133" s="217"/>
      <c r="L133" s="115"/>
      <c r="M133" s="115"/>
      <c r="N133" s="115"/>
      <c r="O133" s="115"/>
      <c r="P133" s="115"/>
      <c r="Q133" s="115"/>
    </row>
    <row r="134" spans="1:18" s="6" customFormat="1" ht="15" customHeight="1" thickBot="1" x14ac:dyDescent="0.25">
      <c r="A134" s="388">
        <f>A135</f>
        <v>15000</v>
      </c>
      <c r="B134" s="389" t="s">
        <v>324</v>
      </c>
      <c r="C134" s="390" t="s">
        <v>325</v>
      </c>
      <c r="D134" s="391" t="s">
        <v>326</v>
      </c>
      <c r="E134" s="388">
        <f>E135</f>
        <v>15000</v>
      </c>
      <c r="F134" s="392">
        <v>15000</v>
      </c>
      <c r="G134" s="393" t="s">
        <v>14</v>
      </c>
      <c r="H134" s="77"/>
      <c r="I134" s="217"/>
      <c r="J134" s="217"/>
      <c r="L134" s="115"/>
      <c r="M134" s="115"/>
      <c r="N134" s="115"/>
      <c r="O134" s="115"/>
      <c r="P134" s="115"/>
      <c r="Q134" s="115"/>
    </row>
    <row r="135" spans="1:18" s="6" customFormat="1" ht="12.75" customHeight="1" x14ac:dyDescent="0.2">
      <c r="A135" s="394">
        <f>SUM(A136:A139)</f>
        <v>15000</v>
      </c>
      <c r="B135" s="395" t="s">
        <v>17</v>
      </c>
      <c r="C135" s="396" t="s">
        <v>14</v>
      </c>
      <c r="D135" s="397" t="s">
        <v>327</v>
      </c>
      <c r="E135" s="398">
        <f>SUM(E136:E139)</f>
        <v>15000</v>
      </c>
      <c r="F135" s="399">
        <f>SUM(F136:F139)</f>
        <v>15000</v>
      </c>
      <c r="G135" s="400"/>
      <c r="I135" s="217"/>
      <c r="J135" s="217"/>
      <c r="L135" s="401"/>
      <c r="M135" s="115"/>
      <c r="N135" s="115"/>
      <c r="O135" s="115"/>
      <c r="P135" s="115"/>
      <c r="Q135" s="115"/>
    </row>
    <row r="136" spans="1:18" s="6" customFormat="1" ht="12.75" customHeight="1" x14ac:dyDescent="0.2">
      <c r="A136" s="402">
        <v>10900</v>
      </c>
      <c r="B136" s="403" t="s">
        <v>17</v>
      </c>
      <c r="C136" s="404">
        <v>1010000</v>
      </c>
      <c r="D136" s="405" t="s">
        <v>328</v>
      </c>
      <c r="E136" s="406">
        <v>12600</v>
      </c>
      <c r="F136" s="407">
        <v>12600</v>
      </c>
      <c r="G136" s="408"/>
      <c r="I136" s="217"/>
      <c r="J136" s="217"/>
      <c r="L136" s="115"/>
      <c r="M136" s="115"/>
      <c r="N136" s="115"/>
      <c r="O136" s="115"/>
      <c r="P136" s="115"/>
      <c r="Q136" s="115"/>
    </row>
    <row r="137" spans="1:18" s="6" customFormat="1" ht="12.75" customHeight="1" x14ac:dyDescent="0.2">
      <c r="A137" s="409">
        <v>1100</v>
      </c>
      <c r="B137" s="403" t="s">
        <v>17</v>
      </c>
      <c r="C137" s="404">
        <v>1020000</v>
      </c>
      <c r="D137" s="405" t="s">
        <v>329</v>
      </c>
      <c r="E137" s="410">
        <v>1200</v>
      </c>
      <c r="F137" s="411">
        <v>1200</v>
      </c>
      <c r="G137" s="408"/>
      <c r="I137" s="217"/>
      <c r="J137" s="217"/>
      <c r="L137" s="115"/>
      <c r="M137" s="115"/>
      <c r="N137" s="115"/>
      <c r="O137" s="115"/>
      <c r="P137" s="115"/>
      <c r="Q137" s="115"/>
    </row>
    <row r="138" spans="1:18" s="6" customFormat="1" ht="12.75" customHeight="1" x14ac:dyDescent="0.2">
      <c r="A138" s="412">
        <v>3000</v>
      </c>
      <c r="B138" s="413" t="s">
        <v>17</v>
      </c>
      <c r="C138" s="414">
        <v>1030000</v>
      </c>
      <c r="D138" s="415" t="s">
        <v>330</v>
      </c>
      <c r="E138" s="416">
        <v>1000</v>
      </c>
      <c r="F138" s="417">
        <v>1000</v>
      </c>
      <c r="G138" s="408"/>
      <c r="I138" s="217"/>
      <c r="J138" s="217"/>
      <c r="L138" s="115"/>
      <c r="M138" s="115"/>
      <c r="N138" s="115"/>
      <c r="O138" s="115"/>
      <c r="P138" s="115"/>
      <c r="Q138" s="115"/>
    </row>
    <row r="139" spans="1:18" ht="12.75" customHeight="1" thickBot="1" x14ac:dyDescent="0.25">
      <c r="A139" s="418">
        <v>0</v>
      </c>
      <c r="B139" s="419" t="s">
        <v>17</v>
      </c>
      <c r="C139" s="420">
        <v>1030000</v>
      </c>
      <c r="D139" s="421" t="s">
        <v>331</v>
      </c>
      <c r="E139" s="422">
        <v>200</v>
      </c>
      <c r="F139" s="423">
        <v>200</v>
      </c>
      <c r="G139" s="424"/>
      <c r="H139" s="11"/>
      <c r="I139" s="181"/>
      <c r="K139" s="11"/>
      <c r="L139" s="72"/>
      <c r="R139" s="11"/>
    </row>
    <row r="142" spans="1:18" ht="18.75" customHeight="1" x14ac:dyDescent="0.2">
      <c r="B142" s="51" t="s">
        <v>332</v>
      </c>
      <c r="C142" s="51"/>
      <c r="D142" s="51"/>
      <c r="E142" s="51"/>
      <c r="F142" s="51"/>
      <c r="G142" s="51"/>
      <c r="H142" s="24"/>
    </row>
    <row r="143" spans="1:18" ht="12.75" customHeight="1" thickBot="1" x14ac:dyDescent="0.25">
      <c r="B143" s="5"/>
      <c r="C143" s="5"/>
      <c r="D143" s="425"/>
      <c r="E143" s="426"/>
      <c r="F143" s="426"/>
      <c r="G143" s="7" t="s">
        <v>12</v>
      </c>
      <c r="H143" s="6"/>
    </row>
    <row r="144" spans="1:18" ht="18.75" thickBot="1" x14ac:dyDescent="0.25">
      <c r="A144" s="2742" t="s">
        <v>60</v>
      </c>
      <c r="B144" s="203" t="s">
        <v>16</v>
      </c>
      <c r="C144" s="204" t="s">
        <v>333</v>
      </c>
      <c r="D144" s="451" t="s">
        <v>334</v>
      </c>
      <c r="E144" s="2743" t="s">
        <v>142</v>
      </c>
      <c r="F144" s="2741" t="s">
        <v>59</v>
      </c>
      <c r="G144" s="193" t="s">
        <v>22</v>
      </c>
      <c r="H144" s="11"/>
      <c r="I144" s="181"/>
      <c r="K144" s="11"/>
      <c r="L144" s="72"/>
      <c r="R144" s="11"/>
    </row>
    <row r="145" spans="1:18" ht="15" customHeight="1" thickBot="1" x14ac:dyDescent="0.25">
      <c r="A145" s="34">
        <f>A146</f>
        <v>5000</v>
      </c>
      <c r="B145" s="292" t="s">
        <v>17</v>
      </c>
      <c r="C145" s="293" t="s">
        <v>15</v>
      </c>
      <c r="D145" s="33" t="s">
        <v>19</v>
      </c>
      <c r="E145" s="34">
        <f>E146</f>
        <v>10000</v>
      </c>
      <c r="F145" s="34">
        <f>F146</f>
        <v>5000</v>
      </c>
      <c r="G145" s="31" t="s">
        <v>14</v>
      </c>
      <c r="H145" s="11"/>
      <c r="I145" s="181"/>
      <c r="K145" s="11"/>
      <c r="L145" s="72"/>
      <c r="R145" s="11"/>
    </row>
    <row r="146" spans="1:18" ht="68.25" thickBot="1" x14ac:dyDescent="0.25">
      <c r="A146" s="427">
        <v>5000</v>
      </c>
      <c r="B146" s="428" t="s">
        <v>17</v>
      </c>
      <c r="C146" s="429" t="s">
        <v>14</v>
      </c>
      <c r="D146" s="430" t="s">
        <v>335</v>
      </c>
      <c r="E146" s="431">
        <v>10000</v>
      </c>
      <c r="F146" s="432">
        <v>5000</v>
      </c>
      <c r="G146" s="2770" t="s">
        <v>1951</v>
      </c>
      <c r="H146" s="11"/>
      <c r="I146" s="181"/>
      <c r="K146" s="11"/>
      <c r="L146" s="72"/>
      <c r="R146" s="11"/>
    </row>
    <row r="147" spans="1:18" ht="12.75" customHeight="1" x14ac:dyDescent="0.2">
      <c r="B147" s="433"/>
      <c r="C147" s="433"/>
      <c r="E147" s="433"/>
      <c r="F147" s="433"/>
      <c r="G147" s="434"/>
    </row>
    <row r="148" spans="1:18" ht="12.75" customHeight="1" x14ac:dyDescent="0.2"/>
    <row r="149" spans="1:18" ht="12.75" customHeight="1" x14ac:dyDescent="0.2"/>
    <row r="150" spans="1:18" ht="12.75" customHeight="1" x14ac:dyDescent="0.2"/>
  </sheetData>
  <mergeCells count="7"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fitToHeight="0" orientation="portrait" r:id="rId1"/>
  <headerFooter alignWithMargins="0"/>
  <ignoredErrors>
    <ignoredError sqref="C73:C9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40</vt:i4>
      </vt:variant>
    </vt:vector>
  </HeadingPairs>
  <TitlesOfParts>
    <vt:vector size="69" baseType="lpstr">
      <vt:lpstr>Titul</vt:lpstr>
      <vt:lpstr>zkratky</vt:lpstr>
      <vt:lpstr>RLK 2018 P</vt:lpstr>
      <vt:lpstr>Příjmy ZU a SU </vt:lpstr>
      <vt:lpstr>Příjmy DU</vt:lpstr>
      <vt:lpstr>RLK 2018 V</vt:lpstr>
      <vt:lpstr>ZU a SU</vt:lpstr>
      <vt:lpstr>limity výdajů</vt:lpstr>
      <vt:lpstr>Hejtman</vt:lpstr>
      <vt:lpstr>Rozvoj</vt:lpstr>
      <vt:lpstr>Ekonomika</vt:lpstr>
      <vt:lpstr>OŠMTS</vt:lpstr>
      <vt:lpstr>P 04</vt:lpstr>
      <vt:lpstr>Sociální</vt:lpstr>
      <vt:lpstr>P 05</vt:lpstr>
      <vt:lpstr>Doprava</vt:lpstr>
      <vt:lpstr>P 06</vt:lpstr>
      <vt:lpstr>Kultura</vt:lpstr>
      <vt:lpstr>P 07</vt:lpstr>
      <vt:lpstr>ŽP</vt:lpstr>
      <vt:lpstr>P 08</vt:lpstr>
      <vt:lpstr>Zdravotnictví</vt:lpstr>
      <vt:lpstr>P 09</vt:lpstr>
      <vt:lpstr>Právní</vt:lpstr>
      <vt:lpstr>Územní plán</vt:lpstr>
      <vt:lpstr>Informatika</vt:lpstr>
      <vt:lpstr>Investice</vt:lpstr>
      <vt:lpstr>Ředitel</vt:lpstr>
      <vt:lpstr>Sekretar. ředitele</vt:lpstr>
      <vt:lpstr>Doprava!Názvy_tisku</vt:lpstr>
      <vt:lpstr>Ekonomika!Názvy_tisku</vt:lpstr>
      <vt:lpstr>Hejtman!Názvy_tisku</vt:lpstr>
      <vt:lpstr>Investice!Názvy_tisku</vt:lpstr>
      <vt:lpstr>Kultura!Názvy_tisku</vt:lpstr>
      <vt:lpstr>OŠMTS!Názvy_tisku</vt:lpstr>
      <vt:lpstr>Právní!Názvy_tisku</vt:lpstr>
      <vt:lpstr>'Příjmy DU'!Názvy_tisku</vt:lpstr>
      <vt:lpstr>Rozvoj!Názvy_tisku</vt:lpstr>
      <vt:lpstr>Ředitel!Názvy_tisku</vt:lpstr>
      <vt:lpstr>'Sekretar. ředitele'!Názvy_tisku</vt:lpstr>
      <vt:lpstr>Sociální!Názvy_tisku</vt:lpstr>
      <vt:lpstr>'Územní plán'!Názvy_tisku</vt:lpstr>
      <vt:lpstr>Zdravotnictví!Názvy_tisku</vt:lpstr>
      <vt:lpstr>ŽP!Názvy_tisku</vt:lpstr>
      <vt:lpstr>Doprava!Oblast_tisku</vt:lpstr>
      <vt:lpstr>Ekonomika!Oblast_tisku</vt:lpstr>
      <vt:lpstr>Hejtman!Oblast_tisku</vt:lpstr>
      <vt:lpstr>Informatika!Oblast_tisku</vt:lpstr>
      <vt:lpstr>Investice!Oblast_tisku</vt:lpstr>
      <vt:lpstr>Kultura!Oblast_tisku</vt:lpstr>
      <vt:lpstr>'limity výdajů'!Oblast_tisku</vt:lpstr>
      <vt:lpstr>OŠMTS!Oblast_tisku</vt:lpstr>
      <vt:lpstr>'P 04'!Oblast_tisku</vt:lpstr>
      <vt:lpstr>'P 05'!Oblast_tisku</vt:lpstr>
      <vt:lpstr>'P 06'!Oblast_tisku</vt:lpstr>
      <vt:lpstr>'P 07'!Oblast_tisku</vt:lpstr>
      <vt:lpstr>'P 08'!Oblast_tisku</vt:lpstr>
      <vt:lpstr>'P 09'!Oblast_tisku</vt:lpstr>
      <vt:lpstr>Právní!Oblast_tisku</vt:lpstr>
      <vt:lpstr>'Příjmy DU'!Oblast_tisku</vt:lpstr>
      <vt:lpstr>'Příjmy ZU a SU '!Oblast_tisku</vt:lpstr>
      <vt:lpstr>Rozvoj!Oblast_tisku</vt:lpstr>
      <vt:lpstr>Ředitel!Oblast_tisku</vt:lpstr>
      <vt:lpstr>Sociální!Oblast_tisku</vt:lpstr>
      <vt:lpstr>Titul!Oblast_tisku</vt:lpstr>
      <vt:lpstr>'Územní plán'!Oblast_tisku</vt:lpstr>
      <vt:lpstr>Zdravotnictví!Oblast_tisku</vt:lpstr>
      <vt:lpstr>'ZU a SU'!Oblast_tisku</vt:lpstr>
      <vt:lpstr>ŽP!Oblast_tisku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Flecknová Vendulka</cp:lastModifiedBy>
  <cp:lastPrinted>2017-11-27T07:44:41Z</cp:lastPrinted>
  <dcterms:created xsi:type="dcterms:W3CDTF">1997-01-24T11:07:25Z</dcterms:created>
  <dcterms:modified xsi:type="dcterms:W3CDTF">2017-12-04T08:47:16Z</dcterms:modified>
</cp:coreProperties>
</file>